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.DESKTOP-GQSK3C7.000\OneDrive - MUNICIPIO DE TUNJA\Escritorio\nnn\Documentos\PAE 2023\CONTRATO 506\FACTURACION\"/>
    </mc:Choice>
  </mc:AlternateContent>
  <bookViews>
    <workbookView xWindow="0" yWindow="0" windowWidth="28800" windowHeight="12330" activeTab="1"/>
  </bookViews>
  <sheets>
    <sheet name="CONTRATO 506" sheetId="1" r:id="rId1"/>
    <sheet name="GOBERNAC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6" i="1" l="1"/>
  <c r="I14" i="1"/>
  <c r="J16" i="2"/>
  <c r="J13" i="2"/>
  <c r="J11" i="2"/>
  <c r="J10" i="2"/>
  <c r="J9" i="2"/>
  <c r="J5" i="2"/>
  <c r="J4" i="2"/>
  <c r="J3" i="2"/>
  <c r="J2" i="1"/>
  <c r="K2" i="1" s="1"/>
  <c r="H5" i="1"/>
  <c r="H10" i="1" s="1"/>
  <c r="G13" i="1" s="1"/>
  <c r="J3" i="1" l="1"/>
  <c r="J4" i="1"/>
  <c r="H34" i="1" l="1"/>
  <c r="G33" i="1"/>
  <c r="J35" i="1" l="1"/>
  <c r="L22" i="1"/>
  <c r="K22" i="1"/>
  <c r="K23" i="1"/>
  <c r="K24" i="1"/>
  <c r="K25" i="1"/>
  <c r="K26" i="1"/>
  <c r="K27" i="1"/>
  <c r="K28" i="1"/>
  <c r="K29" i="1"/>
  <c r="K30" i="1"/>
  <c r="K21" i="1"/>
  <c r="H40" i="1"/>
  <c r="G39" i="1"/>
  <c r="G35" i="1"/>
  <c r="G31" i="1"/>
  <c r="H30" i="1"/>
  <c r="I30" i="1"/>
  <c r="J30" i="1"/>
  <c r="G30" i="1"/>
  <c r="I13" i="2" l="1"/>
  <c r="K8" i="1"/>
  <c r="J10" i="1"/>
  <c r="J8" i="1"/>
  <c r="I8" i="1"/>
  <c r="D26" i="2"/>
  <c r="D25" i="2"/>
  <c r="D24" i="2"/>
  <c r="H10" i="2"/>
  <c r="H9" i="2"/>
  <c r="H4" i="2"/>
  <c r="H3" i="2"/>
  <c r="G4" i="1"/>
  <c r="B6" i="1"/>
  <c r="C5" i="1"/>
  <c r="E19" i="2" l="1"/>
  <c r="F19" i="2"/>
  <c r="G19" i="2"/>
  <c r="D19" i="2"/>
  <c r="E16" i="2"/>
  <c r="F16" i="2"/>
  <c r="G16" i="2"/>
  <c r="D16" i="2"/>
  <c r="H5" i="2"/>
  <c r="G5" i="2"/>
  <c r="F5" i="2"/>
  <c r="E5" i="2"/>
  <c r="E10" i="2"/>
  <c r="E9" i="2"/>
  <c r="E4" i="2"/>
  <c r="E3" i="2"/>
  <c r="K14" i="2"/>
  <c r="K13" i="2"/>
  <c r="K11" i="2"/>
  <c r="K10" i="2"/>
  <c r="K9" i="2"/>
  <c r="K5" i="2"/>
  <c r="K4" i="2"/>
  <c r="K3" i="2"/>
  <c r="D9" i="2"/>
  <c r="D10" i="2"/>
  <c r="B11" i="2"/>
  <c r="D13" i="1"/>
  <c r="F5" i="1"/>
  <c r="G9" i="2" l="1"/>
  <c r="E11" i="2"/>
  <c r="H11" i="2"/>
  <c r="I10" i="2"/>
  <c r="F9" i="2"/>
  <c r="G10" i="2"/>
  <c r="D11" i="2"/>
  <c r="F10" i="2"/>
  <c r="F11" i="2" s="1"/>
  <c r="I9" i="2"/>
  <c r="I11" i="2" s="1"/>
  <c r="G11" i="2" l="1"/>
  <c r="G38" i="2" l="1"/>
  <c r="G41" i="2" s="1"/>
  <c r="H37" i="2"/>
  <c r="H38" i="2" s="1"/>
  <c r="I37" i="2"/>
  <c r="I38" i="2" s="1"/>
  <c r="J31" i="2"/>
  <c r="J36" i="2"/>
  <c r="J37" i="2"/>
  <c r="J38" i="2" s="1"/>
  <c r="J30" i="2"/>
  <c r="J32" i="2" s="1"/>
  <c r="J41" i="2" s="1"/>
  <c r="J42" i="2" s="1"/>
  <c r="D44" i="2" s="1"/>
  <c r="F41" i="2"/>
  <c r="E41" i="2"/>
  <c r="D41" i="2"/>
  <c r="B38" i="2"/>
  <c r="B32" i="2"/>
  <c r="E13" i="2" l="1"/>
  <c r="B5" i="2"/>
  <c r="D4" i="2"/>
  <c r="D3" i="2"/>
  <c r="D5" i="2" l="1"/>
  <c r="G3" i="2"/>
  <c r="I3" i="2"/>
  <c r="I5" i="2" s="1"/>
  <c r="F3" i="2"/>
  <c r="G4" i="2"/>
  <c r="F4" i="2"/>
  <c r="I4" i="2"/>
  <c r="F10" i="1"/>
  <c r="G13" i="2" l="1"/>
  <c r="H13" i="2"/>
  <c r="H16" i="2" s="1"/>
  <c r="H19" i="2" s="1"/>
  <c r="I19" i="2" s="1"/>
  <c r="D22" i="2" s="1"/>
  <c r="F13" i="2"/>
  <c r="D13" i="2"/>
  <c r="H31" i="2"/>
  <c r="H32" i="2" s="1"/>
  <c r="I31" i="2"/>
  <c r="I32" i="2" s="1"/>
  <c r="I41" i="2" s="1"/>
  <c r="E5" i="1"/>
  <c r="E10" i="1" s="1"/>
  <c r="G5" i="1"/>
  <c r="G10" i="1" s="1"/>
  <c r="D5" i="1"/>
  <c r="K3" i="1"/>
  <c r="K4" i="1"/>
  <c r="G14" i="1" s="1"/>
  <c r="K5" i="1" l="1"/>
  <c r="I14" i="2"/>
  <c r="I16" i="2"/>
  <c r="D49" i="2"/>
  <c r="D45" i="2"/>
  <c r="E47" i="2" s="1"/>
  <c r="F47" i="2" s="1"/>
  <c r="J5" i="1"/>
  <c r="D10" i="1"/>
  <c r="B5" i="1"/>
</calcChain>
</file>

<file path=xl/sharedStrings.xml><?xml version="1.0" encoding="utf-8"?>
<sst xmlns="http://schemas.openxmlformats.org/spreadsheetml/2006/main" count="65" uniqueCount="44">
  <si>
    <t>RECURSOS PROPIOS</t>
  </si>
  <si>
    <t>RP 1</t>
  </si>
  <si>
    <t>TOTAL EJECUTADO</t>
  </si>
  <si>
    <t>INEJECUCIONES</t>
  </si>
  <si>
    <t>UAPA 2022</t>
  </si>
  <si>
    <t>gobernacion</t>
  </si>
  <si>
    <t>TOTAL</t>
  </si>
  <si>
    <t>febrero</t>
  </si>
  <si>
    <t>marzo</t>
  </si>
  <si>
    <t>abril</t>
  </si>
  <si>
    <t>mayo</t>
  </si>
  <si>
    <t>PROYECCIÓN DE EJECUCIÓN</t>
  </si>
  <si>
    <t>INEJECUCIONES POR MES</t>
  </si>
  <si>
    <t>N TITULARES</t>
  </si>
  <si>
    <t>RPS</t>
  </si>
  <si>
    <t>1 DIA</t>
  </si>
  <si>
    <t>SECUNDARIA</t>
  </si>
  <si>
    <t>MEDIA</t>
  </si>
  <si>
    <t>RI</t>
  </si>
  <si>
    <t>22 DIAS</t>
  </si>
  <si>
    <t>3 DÍAS</t>
  </si>
  <si>
    <t>ENERO</t>
  </si>
  <si>
    <t>FEBRERO</t>
  </si>
  <si>
    <t>MARZO</t>
  </si>
  <si>
    <t>ABRIL</t>
  </si>
  <si>
    <t>MAYO</t>
  </si>
  <si>
    <t>20 DIAS</t>
  </si>
  <si>
    <t>enero</t>
  </si>
  <si>
    <t>76 dias</t>
  </si>
  <si>
    <t>INEJE</t>
  </si>
  <si>
    <t>EJECU TOTAL</t>
  </si>
  <si>
    <t>EJECU DE/MUN</t>
  </si>
  <si>
    <t>RP 2</t>
  </si>
  <si>
    <t>SUBTOTAL</t>
  </si>
  <si>
    <t>junio</t>
  </si>
  <si>
    <t>julio</t>
  </si>
  <si>
    <t>SGP</t>
  </si>
  <si>
    <t>RENDIMIENTOS MEN</t>
  </si>
  <si>
    <t>UAPA 2023</t>
  </si>
  <si>
    <t>AJUSTE IPC</t>
  </si>
  <si>
    <t>SUPERAVIT SGP</t>
  </si>
  <si>
    <t>RF SGP</t>
  </si>
  <si>
    <t>EQUIPO PAE</t>
  </si>
  <si>
    <t>12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</si>
</sst>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&quot;$&quot;\ #,##0.00"/>
    <numFmt numFmtId="165" formatCode="_ &quot;$&quot;\ * #,##0.00_ ;_ &quot;$&quot;\ * \-#,##0.00_ ;_ &quot;$&quot;\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164" fontId="0" fillId="2" borderId="0" xfId="1" applyNumberFormat="1" applyFont="1" applyFill="1"/>
    <xf numFmtId="164" fontId="0" fillId="2" borderId="0" xfId="0" applyNumberFormat="1" applyFill="1"/>
    <xf numFmtId="0" fontId="0" fillId="0" borderId="1" xfId="0" applyBorder="1"/>
    <xf numFmtId="165" fontId="0" fillId="0" borderId="0" xfId="0" applyNumberFormat="1"/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0" fontId="0" fillId="0" borderId="0" xfId="0" applyFill="1" applyBorder="1"/>
    <xf numFmtId="164" fontId="0" fillId="0" borderId="0" xfId="0" applyNumberForma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38100</xdr:rowOff>
    </xdr:from>
    <xdr:to>
      <xdr:col>3</xdr:col>
      <xdr:colOff>1428750</xdr:colOff>
      <xdr:row>40</xdr:row>
      <xdr:rowOff>95250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33650"/>
          <a:ext cx="5581650" cy="521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H19" sqref="H19"/>
    </sheetView>
  </sheetViews>
  <sheetFormatPr baseColWidth="10" defaultRowHeight="15" x14ac:dyDescent="0.25"/>
  <cols>
    <col min="1" max="1" width="23.7109375" customWidth="1"/>
    <col min="2" max="2" width="19.28515625" bestFit="1" customWidth="1"/>
    <col min="3" max="3" width="19.28515625" customWidth="1"/>
    <col min="4" max="4" width="23.7109375" customWidth="1"/>
    <col min="5" max="6" width="18.85546875" customWidth="1"/>
    <col min="7" max="9" width="24.5703125" customWidth="1"/>
    <col min="10" max="10" width="23.5703125" customWidth="1"/>
    <col min="11" max="11" width="20.140625" customWidth="1"/>
    <col min="12" max="12" width="32.42578125" customWidth="1"/>
    <col min="14" max="14" width="16.7109375" bestFit="1" customWidth="1"/>
  </cols>
  <sheetData>
    <row r="1" spans="1:18" ht="15.75" thickBot="1" x14ac:dyDescent="0.3">
      <c r="B1" s="3" t="s">
        <v>1</v>
      </c>
      <c r="C1" s="3" t="s">
        <v>32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34</v>
      </c>
      <c r="I1" s="3" t="s">
        <v>35</v>
      </c>
      <c r="J1" s="3" t="s">
        <v>2</v>
      </c>
      <c r="K1" s="3" t="s">
        <v>3</v>
      </c>
    </row>
    <row r="2" spans="1:18" x14ac:dyDescent="0.25">
      <c r="A2" s="10" t="s">
        <v>4</v>
      </c>
      <c r="B2" s="12">
        <v>2827262489.48</v>
      </c>
      <c r="C2" s="15">
        <v>1937998716.21</v>
      </c>
      <c r="D2" s="4">
        <v>609975148.34000003</v>
      </c>
      <c r="E2" s="4">
        <v>710399868.57000005</v>
      </c>
      <c r="F2" s="4">
        <v>486842814.10000002</v>
      </c>
      <c r="G2" s="4">
        <v>680334734.57000005</v>
      </c>
      <c r="H2" s="4">
        <v>915250935.17999995</v>
      </c>
      <c r="I2" s="4"/>
      <c r="J2" s="4">
        <f>SUM(D2:I2)</f>
        <v>3402803500.7600002</v>
      </c>
      <c r="K2" s="4">
        <f>(B2+C2)-J2</f>
        <v>1362457704.9300003</v>
      </c>
      <c r="L2" s="1"/>
      <c r="M2" s="1"/>
      <c r="N2" s="1"/>
      <c r="O2" s="1"/>
      <c r="P2" s="1"/>
      <c r="Q2" s="1"/>
      <c r="R2" s="1"/>
    </row>
    <row r="3" spans="1:18" x14ac:dyDescent="0.25">
      <c r="A3" s="6" t="s">
        <v>0</v>
      </c>
      <c r="B3" s="13">
        <v>1313922504</v>
      </c>
      <c r="C3" s="16"/>
      <c r="D3" s="4">
        <v>319959699.5</v>
      </c>
      <c r="E3" s="4">
        <v>349405919.5</v>
      </c>
      <c r="F3" s="4">
        <v>238358450.5</v>
      </c>
      <c r="G3" s="4">
        <v>337631185</v>
      </c>
      <c r="H3" s="4">
        <v>68567249.5</v>
      </c>
      <c r="I3" s="4"/>
      <c r="J3" s="4">
        <f>SUM(D3:H3)</f>
        <v>1313922504</v>
      </c>
      <c r="K3" s="4">
        <f t="shared" ref="K3:K4" si="0">B3-J3</f>
        <v>0</v>
      </c>
      <c r="L3" s="1"/>
      <c r="M3" s="1"/>
      <c r="N3" s="1"/>
      <c r="O3" s="1"/>
      <c r="P3" s="1"/>
      <c r="Q3" s="1"/>
      <c r="R3" s="1"/>
    </row>
    <row r="4" spans="1:18" x14ac:dyDescent="0.25">
      <c r="A4" s="6" t="s">
        <v>5</v>
      </c>
      <c r="B4" s="13">
        <v>1313922504</v>
      </c>
      <c r="C4" s="16"/>
      <c r="D4" s="4">
        <v>319959699.5</v>
      </c>
      <c r="E4" s="4">
        <v>349405919.5</v>
      </c>
      <c r="F4" s="4">
        <v>238358450.5</v>
      </c>
      <c r="G4" s="4">
        <f>G3</f>
        <v>337631185</v>
      </c>
      <c r="H4" s="4"/>
      <c r="I4" s="4"/>
      <c r="J4" s="4">
        <f>SUM(D4:H4)</f>
        <v>1245355254.5</v>
      </c>
      <c r="K4" s="4">
        <f t="shared" si="0"/>
        <v>68567249.5</v>
      </c>
      <c r="L4" s="1"/>
      <c r="M4" s="1"/>
      <c r="N4" s="1"/>
      <c r="O4" s="1"/>
      <c r="P4" s="1"/>
      <c r="Q4" s="1"/>
      <c r="R4" s="1"/>
    </row>
    <row r="5" spans="1:18" ht="15.75" thickBot="1" x14ac:dyDescent="0.3">
      <c r="A5" s="7" t="s">
        <v>33</v>
      </c>
      <c r="B5" s="14">
        <f>SUM(B2:B4)</f>
        <v>5455107497.4799995</v>
      </c>
      <c r="C5" s="17">
        <f>SUM(C2:C4)</f>
        <v>1937998716.21</v>
      </c>
      <c r="D5" s="8">
        <f>SUM(D2:D4)</f>
        <v>1249894547.3400002</v>
      </c>
      <c r="E5" s="8">
        <f t="shared" ref="E5:G5" si="1">SUM(E2:E4)</f>
        <v>1409211707.5700002</v>
      </c>
      <c r="F5" s="8">
        <f>SUM(F2:F4)</f>
        <v>963559715.10000002</v>
      </c>
      <c r="G5" s="8">
        <f t="shared" si="1"/>
        <v>1355597104.5700002</v>
      </c>
      <c r="H5" s="8">
        <f>SUM(H2:H4)</f>
        <v>983818184.67999995</v>
      </c>
      <c r="I5" s="8"/>
      <c r="J5" s="4">
        <f t="shared" ref="J3:J5" si="2">SUM(D5:G5)</f>
        <v>4978263074.5799999</v>
      </c>
      <c r="K5" s="4">
        <f>SUM(K2:K4)</f>
        <v>1431024954.4300003</v>
      </c>
      <c r="L5" s="1"/>
      <c r="M5" s="1"/>
      <c r="N5" s="1"/>
      <c r="O5" s="1"/>
      <c r="P5" s="1"/>
      <c r="Q5" s="1"/>
      <c r="R5" s="1"/>
    </row>
    <row r="6" spans="1:18" x14ac:dyDescent="0.25">
      <c r="A6" s="18" t="s">
        <v>6</v>
      </c>
      <c r="B6" s="5">
        <f>B5+C5</f>
        <v>7393106213.6899996</v>
      </c>
      <c r="C6" s="5"/>
      <c r="D6" s="9"/>
      <c r="E6" s="9"/>
      <c r="F6" s="9"/>
      <c r="G6" s="9"/>
      <c r="H6" s="9"/>
      <c r="I6" s="9"/>
      <c r="J6" s="5"/>
      <c r="K6" s="5"/>
    </row>
    <row r="7" spans="1:18" x14ac:dyDescent="0.25">
      <c r="B7" s="5"/>
      <c r="C7" s="5"/>
      <c r="D7" s="9"/>
      <c r="E7" s="9"/>
      <c r="F7" s="9"/>
      <c r="G7" s="9"/>
      <c r="H7" s="9"/>
      <c r="I7" s="9"/>
      <c r="J7" s="5"/>
      <c r="K7" s="5"/>
    </row>
    <row r="8" spans="1:18" x14ac:dyDescent="0.25">
      <c r="B8" t="s">
        <v>11</v>
      </c>
      <c r="D8" s="1">
        <v>1507332334.8299999</v>
      </c>
      <c r="E8" s="1">
        <v>1579110065.0599999</v>
      </c>
      <c r="F8" s="1">
        <v>1076665953.45</v>
      </c>
      <c r="G8" s="1">
        <v>1507332334.8299999</v>
      </c>
      <c r="H8" s="1">
        <v>1076665953.45</v>
      </c>
      <c r="I8" s="1">
        <f>H8</f>
        <v>1076665953.45</v>
      </c>
      <c r="J8" s="2">
        <f>SUM(D8:I8)</f>
        <v>7823772595.0699997</v>
      </c>
      <c r="K8" s="2">
        <f>J8-B6</f>
        <v>430666381.38000011</v>
      </c>
    </row>
    <row r="10" spans="1:18" x14ac:dyDescent="0.25">
      <c r="B10" s="5" t="s">
        <v>12</v>
      </c>
      <c r="C10" s="5"/>
      <c r="D10" s="2">
        <f>D8-D5</f>
        <v>257437787.48999977</v>
      </c>
      <c r="E10" s="2">
        <f t="shared" ref="E10:G10" si="3">E8-E5</f>
        <v>169898357.48999977</v>
      </c>
      <c r="F10" s="2">
        <f t="shared" si="3"/>
        <v>113106238.35000002</v>
      </c>
      <c r="G10" s="2">
        <f t="shared" si="3"/>
        <v>151735230.25999975</v>
      </c>
      <c r="H10" s="2">
        <f>H8-H5</f>
        <v>92847768.7700001</v>
      </c>
      <c r="I10" s="2"/>
      <c r="J10" s="2">
        <f>SUM(D10:I10)</f>
        <v>785025382.35999942</v>
      </c>
    </row>
    <row r="12" spans="1:18" x14ac:dyDescent="0.25">
      <c r="H12" s="5"/>
    </row>
    <row r="13" spans="1:18" x14ac:dyDescent="0.25">
      <c r="D13" s="2">
        <f>D10+E10+F10</f>
        <v>540442383.32999957</v>
      </c>
      <c r="G13" s="1">
        <f>G10+H10</f>
        <v>244582999.02999985</v>
      </c>
      <c r="I13" s="5"/>
    </row>
    <row r="14" spans="1:18" x14ac:dyDescent="0.25">
      <c r="F14" s="5"/>
      <c r="G14" s="2">
        <f>G13-K4</f>
        <v>176015749.52999985</v>
      </c>
      <c r="H14">
        <v>224749817.53</v>
      </c>
      <c r="I14" s="5">
        <f>H2+H4</f>
        <v>915250935.17999995</v>
      </c>
      <c r="J14" s="5">
        <f>H2-K14</f>
        <v>575797344.69999993</v>
      </c>
      <c r="K14">
        <v>339453590.48000002</v>
      </c>
    </row>
    <row r="15" spans="1:18" x14ac:dyDescent="0.25">
      <c r="D15" s="1"/>
    </row>
    <row r="16" spans="1:18" x14ac:dyDescent="0.25">
      <c r="D16" s="1"/>
      <c r="G16" s="1">
        <v>983818184.67999995</v>
      </c>
      <c r="I16" s="5">
        <f>H2-H4</f>
        <v>915250935.17999995</v>
      </c>
    </row>
    <row r="17" spans="4:12" x14ac:dyDescent="0.25">
      <c r="E17">
        <v>540442383.33000004</v>
      </c>
    </row>
    <row r="18" spans="4:12" x14ac:dyDescent="0.25">
      <c r="D18" s="2"/>
    </row>
    <row r="20" spans="4:12" ht="15.75" thickBot="1" x14ac:dyDescent="0.3"/>
    <row r="21" spans="4:12" x14ac:dyDescent="0.25">
      <c r="F21" s="10" t="s">
        <v>38</v>
      </c>
      <c r="G21" s="12">
        <v>2827262489.48</v>
      </c>
      <c r="H21" s="15">
        <v>1937998716.21</v>
      </c>
      <c r="I21">
        <v>173097312.31</v>
      </c>
      <c r="K21" s="5">
        <f>SUM(G21:J21)</f>
        <v>4938358518.000001</v>
      </c>
    </row>
    <row r="22" spans="4:12" x14ac:dyDescent="0.25">
      <c r="F22" s="6" t="s">
        <v>0</v>
      </c>
      <c r="G22" s="13">
        <v>1313922504</v>
      </c>
      <c r="H22" s="16"/>
      <c r="I22">
        <v>806809667.20000005</v>
      </c>
      <c r="J22">
        <v>905175.81</v>
      </c>
      <c r="K22" s="5">
        <f t="shared" ref="K22:K30" si="4">SUM(G22:J22)</f>
        <v>2121637347.01</v>
      </c>
      <c r="L22" s="5">
        <f>K22+H40</f>
        <v>2288523742.0100002</v>
      </c>
    </row>
    <row r="23" spans="4:12" x14ac:dyDescent="0.25">
      <c r="F23" s="6" t="s">
        <v>5</v>
      </c>
      <c r="G23" s="13">
        <v>1313922504</v>
      </c>
      <c r="H23" s="16"/>
      <c r="J23">
        <v>691538160</v>
      </c>
      <c r="K23" s="5">
        <f t="shared" si="4"/>
        <v>2005460664</v>
      </c>
    </row>
    <row r="24" spans="4:12" ht="15.75" thickBot="1" x14ac:dyDescent="0.3">
      <c r="F24" s="7" t="s">
        <v>36</v>
      </c>
      <c r="G24" s="14">
        <v>354442213</v>
      </c>
      <c r="H24" s="17"/>
      <c r="K24" s="5">
        <f t="shared" si="4"/>
        <v>354442213</v>
      </c>
    </row>
    <row r="25" spans="4:12" x14ac:dyDescent="0.25">
      <c r="F25" s="18" t="s">
        <v>37</v>
      </c>
      <c r="G25" s="5">
        <v>35231476.609999999</v>
      </c>
      <c r="H25" s="5"/>
      <c r="K25" s="5">
        <f t="shared" si="4"/>
        <v>35231476.609999999</v>
      </c>
    </row>
    <row r="26" spans="4:12" x14ac:dyDescent="0.25">
      <c r="F26" s="18" t="s">
        <v>4</v>
      </c>
      <c r="G26" s="19">
        <v>752621382.82000005</v>
      </c>
      <c r="K26" s="5">
        <f t="shared" si="4"/>
        <v>752621382.82000005</v>
      </c>
    </row>
    <row r="27" spans="4:12" x14ac:dyDescent="0.25">
      <c r="F27" s="18" t="s">
        <v>39</v>
      </c>
      <c r="G27" s="19">
        <v>101586955.91</v>
      </c>
      <c r="K27" s="5">
        <f t="shared" si="4"/>
        <v>101586955.91</v>
      </c>
    </row>
    <row r="28" spans="4:12" x14ac:dyDescent="0.25">
      <c r="F28" s="18" t="s">
        <v>40</v>
      </c>
      <c r="G28" s="19">
        <v>700645.34</v>
      </c>
      <c r="K28" s="5">
        <f t="shared" si="4"/>
        <v>700645.34</v>
      </c>
    </row>
    <row r="29" spans="4:12" x14ac:dyDescent="0.25">
      <c r="F29" s="18" t="s">
        <v>41</v>
      </c>
      <c r="G29" s="19">
        <v>229271</v>
      </c>
      <c r="K29" s="5">
        <f t="shared" si="4"/>
        <v>229271</v>
      </c>
    </row>
    <row r="30" spans="4:12" x14ac:dyDescent="0.25">
      <c r="F30" s="18" t="s">
        <v>33</v>
      </c>
      <c r="G30" s="5">
        <f>SUM(G21:G29)</f>
        <v>6699919442.1599989</v>
      </c>
      <c r="H30" s="5">
        <f t="shared" ref="H30:J30" si="5">SUM(H21:H29)</f>
        <v>1937998716.21</v>
      </c>
      <c r="I30" s="5">
        <f t="shared" si="5"/>
        <v>979906979.50999999</v>
      </c>
      <c r="J30" s="5">
        <f t="shared" si="5"/>
        <v>692443335.80999994</v>
      </c>
      <c r="K30" s="5">
        <f t="shared" si="4"/>
        <v>10310268473.689999</v>
      </c>
    </row>
    <row r="31" spans="4:12" x14ac:dyDescent="0.25">
      <c r="F31" s="18" t="s">
        <v>6</v>
      </c>
      <c r="G31" s="5">
        <f>G30+H30+I30+J30</f>
        <v>10310268473.689999</v>
      </c>
    </row>
    <row r="32" spans="4:12" x14ac:dyDescent="0.25">
      <c r="G32" s="5">
        <v>1557006679.0899999</v>
      </c>
    </row>
    <row r="33" spans="6:10" x14ac:dyDescent="0.25">
      <c r="G33" s="5">
        <f>G31+G32</f>
        <v>11867275152.779999</v>
      </c>
      <c r="H33">
        <v>13127230170</v>
      </c>
    </row>
    <row r="34" spans="6:10" x14ac:dyDescent="0.25">
      <c r="H34" s="5">
        <f>H33-G33</f>
        <v>1259955017.2200012</v>
      </c>
    </row>
    <row r="35" spans="6:10" x14ac:dyDescent="0.25">
      <c r="G35" s="5">
        <f>G31-B6</f>
        <v>2917162259.999999</v>
      </c>
      <c r="J35" s="5">
        <f>G22+H40</f>
        <v>1480808899</v>
      </c>
    </row>
    <row r="37" spans="6:10" x14ac:dyDescent="0.25">
      <c r="F37" t="s">
        <v>42</v>
      </c>
      <c r="G37" s="1">
        <v>113457675</v>
      </c>
    </row>
    <row r="38" spans="6:10" x14ac:dyDescent="0.25">
      <c r="G38">
        <v>16820685</v>
      </c>
    </row>
    <row r="39" spans="6:10" x14ac:dyDescent="0.25">
      <c r="G39">
        <f>G38*2</f>
        <v>33641370</v>
      </c>
    </row>
    <row r="40" spans="6:10" x14ac:dyDescent="0.25">
      <c r="G40">
        <v>19787350</v>
      </c>
      <c r="H40" s="2">
        <f>G37+G39+G40</f>
        <v>166886395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N6" sqref="N6"/>
    </sheetView>
  </sheetViews>
  <sheetFormatPr baseColWidth="10" defaultRowHeight="15" x14ac:dyDescent="0.25"/>
  <cols>
    <col min="4" max="4" width="21.140625" customWidth="1"/>
    <col min="5" max="5" width="20.42578125" customWidth="1"/>
    <col min="6" max="6" width="16.7109375" bestFit="1" customWidth="1"/>
    <col min="7" max="8" width="16.7109375" customWidth="1"/>
    <col min="9" max="9" width="22.28515625" customWidth="1"/>
    <col min="10" max="10" width="22.140625" customWidth="1"/>
    <col min="11" max="11" width="27.7109375" customWidth="1"/>
  </cols>
  <sheetData>
    <row r="1" spans="1:11" x14ac:dyDescent="0.25">
      <c r="D1" t="s">
        <v>21</v>
      </c>
      <c r="E1" t="s">
        <v>22</v>
      </c>
      <c r="F1" t="s">
        <v>23</v>
      </c>
      <c r="G1" t="s">
        <v>24</v>
      </c>
      <c r="H1" t="s">
        <v>25</v>
      </c>
    </row>
    <row r="2" spans="1:11" x14ac:dyDescent="0.25">
      <c r="B2" t="s">
        <v>13</v>
      </c>
      <c r="C2" t="s">
        <v>14</v>
      </c>
      <c r="D2" t="s">
        <v>15</v>
      </c>
      <c r="E2" t="s">
        <v>26</v>
      </c>
      <c r="F2" t="s">
        <v>19</v>
      </c>
      <c r="G2">
        <v>15</v>
      </c>
      <c r="H2">
        <v>21</v>
      </c>
      <c r="I2" t="s">
        <v>20</v>
      </c>
      <c r="J2" t="s">
        <v>43</v>
      </c>
    </row>
    <row r="3" spans="1:11" x14ac:dyDescent="0.25">
      <c r="A3" t="s">
        <v>16</v>
      </c>
      <c r="B3">
        <v>5340</v>
      </c>
      <c r="C3" s="1">
        <v>4117</v>
      </c>
      <c r="D3" s="1">
        <f>B3*C3</f>
        <v>21984780</v>
      </c>
      <c r="E3" s="2">
        <f>D3*20</f>
        <v>439695600</v>
      </c>
      <c r="F3" s="2">
        <f>D3*22</f>
        <v>483665160</v>
      </c>
      <c r="G3" s="2">
        <f>D3*15</f>
        <v>329771700</v>
      </c>
      <c r="H3" s="2">
        <f>D3*21</f>
        <v>461680380</v>
      </c>
      <c r="I3" s="2">
        <f>D3*3</f>
        <v>65954340</v>
      </c>
      <c r="J3" s="2">
        <f>D3*12</f>
        <v>263817360</v>
      </c>
      <c r="K3" s="2">
        <f>D3*76</f>
        <v>1670843280</v>
      </c>
    </row>
    <row r="4" spans="1:11" x14ac:dyDescent="0.25">
      <c r="A4" t="s">
        <v>17</v>
      </c>
      <c r="B4">
        <v>1652</v>
      </c>
      <c r="C4" s="1">
        <v>4391</v>
      </c>
      <c r="D4" s="1">
        <f>B4*C4</f>
        <v>7253932</v>
      </c>
      <c r="E4" s="2">
        <f>D4*20</f>
        <v>145078640</v>
      </c>
      <c r="F4" s="2">
        <f>D4*22</f>
        <v>159586504</v>
      </c>
      <c r="G4" s="2">
        <f>D4*15</f>
        <v>108808980</v>
      </c>
      <c r="H4" s="2">
        <f>D4*21</f>
        <v>152332572</v>
      </c>
      <c r="I4" s="2">
        <f>D4*3</f>
        <v>21761796</v>
      </c>
      <c r="J4" s="2">
        <f>D4*12</f>
        <v>87047184</v>
      </c>
      <c r="K4" s="2">
        <f>D4*76</f>
        <v>551298832</v>
      </c>
    </row>
    <row r="5" spans="1:11" x14ac:dyDescent="0.25">
      <c r="B5">
        <f>SUM(B3:B4)</f>
        <v>6992</v>
      </c>
      <c r="D5" s="11">
        <f t="shared" ref="D5:I5" si="0">SUM(D3:D4)</f>
        <v>29238712</v>
      </c>
      <c r="E5" s="2">
        <f t="shared" si="0"/>
        <v>584774240</v>
      </c>
      <c r="F5" s="2">
        <f t="shared" si="0"/>
        <v>643251664</v>
      </c>
      <c r="G5" s="2">
        <f t="shared" si="0"/>
        <v>438580680</v>
      </c>
      <c r="H5" s="2">
        <f t="shared" si="0"/>
        <v>614012952</v>
      </c>
      <c r="I5" s="2">
        <f t="shared" si="0"/>
        <v>87716136</v>
      </c>
      <c r="J5" s="2">
        <f>SUM(J3:J4)</f>
        <v>350864544</v>
      </c>
      <c r="K5" s="2">
        <f>SUM(K3:K4)</f>
        <v>2222142112</v>
      </c>
    </row>
    <row r="8" spans="1:11" x14ac:dyDescent="0.25">
      <c r="B8" t="s">
        <v>13</v>
      </c>
      <c r="C8" t="s">
        <v>18</v>
      </c>
      <c r="D8" t="s">
        <v>15</v>
      </c>
    </row>
    <row r="9" spans="1:11" x14ac:dyDescent="0.25">
      <c r="A9" t="s">
        <v>16</v>
      </c>
      <c r="B9">
        <v>1388</v>
      </c>
      <c r="C9" s="1">
        <v>2854</v>
      </c>
      <c r="D9" s="1">
        <f>B9*C9</f>
        <v>3961352</v>
      </c>
      <c r="E9" s="2">
        <f>D9*20</f>
        <v>79227040</v>
      </c>
      <c r="F9" s="2">
        <f>D9*22</f>
        <v>87149744</v>
      </c>
      <c r="G9" s="2">
        <f>D9*15</f>
        <v>59420280</v>
      </c>
      <c r="H9" s="2">
        <f>D9*21</f>
        <v>83188392</v>
      </c>
      <c r="I9" s="2">
        <f>D9*3</f>
        <v>11884056</v>
      </c>
      <c r="J9" s="2">
        <f>D9*12</f>
        <v>47536224</v>
      </c>
      <c r="K9" s="2">
        <f>D9*76</f>
        <v>301062752</v>
      </c>
    </row>
    <row r="10" spans="1:11" x14ac:dyDescent="0.25">
      <c r="A10" t="s">
        <v>17</v>
      </c>
      <c r="B10">
        <v>444</v>
      </c>
      <c r="C10" s="1">
        <v>3101</v>
      </c>
      <c r="D10" s="1">
        <f>B10*C10</f>
        <v>1376844</v>
      </c>
      <c r="E10" s="2">
        <f>D10*20</f>
        <v>27536880</v>
      </c>
      <c r="F10" s="2">
        <f>D10*22</f>
        <v>30290568</v>
      </c>
      <c r="G10" s="2">
        <f>D10*15</f>
        <v>20652660</v>
      </c>
      <c r="H10" s="2">
        <f>D10*21</f>
        <v>28913724</v>
      </c>
      <c r="I10" s="2">
        <f>D10*3</f>
        <v>4130532</v>
      </c>
      <c r="J10" s="2">
        <f>D10*12</f>
        <v>16522128</v>
      </c>
      <c r="K10" s="2">
        <f>D10*76</f>
        <v>104640144</v>
      </c>
    </row>
    <row r="11" spans="1:11" x14ac:dyDescent="0.25">
      <c r="B11">
        <f>SUM(B9:B10)</f>
        <v>1832</v>
      </c>
      <c r="D11" s="11">
        <f t="shared" ref="D11:I11" si="1">SUM(D9:D10)</f>
        <v>5338196</v>
      </c>
      <c r="E11" s="2">
        <f t="shared" si="1"/>
        <v>106763920</v>
      </c>
      <c r="F11" s="2">
        <f t="shared" si="1"/>
        <v>117440312</v>
      </c>
      <c r="G11" s="2">
        <f t="shared" si="1"/>
        <v>80072940</v>
      </c>
      <c r="H11" s="2">
        <f t="shared" si="1"/>
        <v>112102116</v>
      </c>
      <c r="I11" s="2">
        <f t="shared" si="1"/>
        <v>16014588</v>
      </c>
      <c r="J11" s="2">
        <f>SUM(J9:J10)</f>
        <v>64058352</v>
      </c>
      <c r="K11" s="2">
        <f>SUM(K9:K10)</f>
        <v>405702896</v>
      </c>
    </row>
    <row r="13" spans="1:11" x14ac:dyDescent="0.25">
      <c r="D13" s="2">
        <f>D11+D5</f>
        <v>34576908</v>
      </c>
      <c r="E13" s="2">
        <f t="shared" ref="E13:H13" si="2">E11+E5</f>
        <v>691538160</v>
      </c>
      <c r="F13" s="2">
        <f t="shared" si="2"/>
        <v>760691976</v>
      </c>
      <c r="G13" s="2">
        <f t="shared" si="2"/>
        <v>518653620</v>
      </c>
      <c r="H13" s="2">
        <f t="shared" si="2"/>
        <v>726115068</v>
      </c>
      <c r="I13" s="2">
        <f>I5+I11</f>
        <v>103730724</v>
      </c>
      <c r="J13" s="2">
        <f>J5+J11</f>
        <v>414922896</v>
      </c>
      <c r="K13" s="2">
        <f>K5+K11</f>
        <v>2627845008</v>
      </c>
    </row>
    <row r="14" spans="1:11" x14ac:dyDescent="0.25">
      <c r="D14" s="2"/>
      <c r="I14" s="2">
        <f>I13/2</f>
        <v>51865362</v>
      </c>
      <c r="K14" s="2">
        <f>K13/2</f>
        <v>1313922504</v>
      </c>
    </row>
    <row r="15" spans="1:11" x14ac:dyDescent="0.25">
      <c r="D15" s="2"/>
      <c r="E15" s="2"/>
      <c r="F15" s="2"/>
      <c r="G15" s="2"/>
      <c r="H15" s="2"/>
      <c r="I15" s="2"/>
    </row>
    <row r="16" spans="1:11" x14ac:dyDescent="0.25">
      <c r="C16" t="s">
        <v>30</v>
      </c>
      <c r="D16" s="2">
        <f>D13/2</f>
        <v>17288454</v>
      </c>
      <c r="E16" s="2">
        <f t="shared" ref="E16:I16" si="3">E13/2</f>
        <v>345769080</v>
      </c>
      <c r="F16" s="2">
        <f t="shared" si="3"/>
        <v>380345988</v>
      </c>
      <c r="G16" s="2">
        <f t="shared" si="3"/>
        <v>259326810</v>
      </c>
      <c r="H16" s="2">
        <f t="shared" si="3"/>
        <v>363057534</v>
      </c>
      <c r="I16" s="2">
        <f t="shared" si="3"/>
        <v>51865362</v>
      </c>
      <c r="J16" s="2">
        <f>J13/2</f>
        <v>207461448</v>
      </c>
    </row>
    <row r="17" spans="1:11" x14ac:dyDescent="0.25">
      <c r="C17" t="s">
        <v>31</v>
      </c>
      <c r="D17" s="2">
        <v>14853347</v>
      </c>
      <c r="E17" s="1">
        <v>305106422.5</v>
      </c>
      <c r="F17" s="1">
        <v>349405919.5</v>
      </c>
      <c r="G17" s="1">
        <v>238358450.5</v>
      </c>
      <c r="H17" s="1">
        <v>311192172</v>
      </c>
    </row>
    <row r="18" spans="1:11" x14ac:dyDescent="0.25">
      <c r="D18" s="2"/>
    </row>
    <row r="19" spans="1:11" x14ac:dyDescent="0.25">
      <c r="C19" t="s">
        <v>29</v>
      </c>
      <c r="D19" s="2">
        <f>D16-D17</f>
        <v>2435107</v>
      </c>
      <c r="E19" s="2">
        <f t="shared" ref="E19:H19" si="4">E16-E17</f>
        <v>40662657.5</v>
      </c>
      <c r="F19" s="2">
        <f t="shared" si="4"/>
        <v>30940068.5</v>
      </c>
      <c r="G19" s="2">
        <f t="shared" si="4"/>
        <v>20968359.5</v>
      </c>
      <c r="H19" s="2">
        <f t="shared" si="4"/>
        <v>51865362</v>
      </c>
      <c r="I19" s="2">
        <f>SUM(D19:H19)</f>
        <v>146871554.5</v>
      </c>
      <c r="K19">
        <v>207461448</v>
      </c>
    </row>
    <row r="20" spans="1:11" x14ac:dyDescent="0.25">
      <c r="J20" s="2"/>
    </row>
    <row r="21" spans="1:11" x14ac:dyDescent="0.25">
      <c r="E21" s="2"/>
      <c r="F21" s="2"/>
      <c r="G21" s="2"/>
      <c r="H21" s="2"/>
      <c r="J21" s="2"/>
    </row>
    <row r="22" spans="1:11" x14ac:dyDescent="0.25">
      <c r="D22">
        <f>I19/D16</f>
        <v>8.4953550213338911</v>
      </c>
    </row>
    <row r="24" spans="1:11" x14ac:dyDescent="0.25">
      <c r="D24" s="2">
        <f>D5+D11</f>
        <v>34576908</v>
      </c>
      <c r="E24" s="2"/>
    </row>
    <row r="25" spans="1:11" x14ac:dyDescent="0.25">
      <c r="D25" s="2">
        <f>D24*3</f>
        <v>103730724</v>
      </c>
    </row>
    <row r="26" spans="1:11" x14ac:dyDescent="0.25">
      <c r="D26" s="2">
        <f>D25/2</f>
        <v>51865362</v>
      </c>
    </row>
    <row r="29" spans="1:11" x14ac:dyDescent="0.25">
      <c r="B29" t="s">
        <v>13</v>
      </c>
      <c r="C29" t="s">
        <v>14</v>
      </c>
      <c r="D29" t="s">
        <v>27</v>
      </c>
      <c r="E29" s="3" t="s">
        <v>7</v>
      </c>
      <c r="F29" s="3" t="s">
        <v>8</v>
      </c>
      <c r="G29" s="3" t="s">
        <v>9</v>
      </c>
      <c r="H29" s="3"/>
      <c r="I29" s="3" t="s">
        <v>10</v>
      </c>
      <c r="J29" s="3" t="s">
        <v>28</v>
      </c>
    </row>
    <row r="30" spans="1:11" x14ac:dyDescent="0.25">
      <c r="A30" t="s">
        <v>16</v>
      </c>
      <c r="B30">
        <v>5340</v>
      </c>
      <c r="C30" s="1">
        <v>4117</v>
      </c>
      <c r="D30" s="1"/>
      <c r="E30" s="1"/>
      <c r="F30" s="1"/>
      <c r="G30" s="1"/>
      <c r="H30" s="1"/>
      <c r="I30" s="1"/>
      <c r="J30" s="1">
        <f>B30*C30*76</f>
        <v>1670843280</v>
      </c>
    </row>
    <row r="31" spans="1:11" x14ac:dyDescent="0.25">
      <c r="A31" t="s">
        <v>17</v>
      </c>
      <c r="B31">
        <v>1652</v>
      </c>
      <c r="C31" s="1">
        <v>4391</v>
      </c>
      <c r="D31" s="1"/>
      <c r="E31" s="1"/>
      <c r="F31" s="1"/>
      <c r="G31" s="1"/>
      <c r="H31" s="1">
        <f>D5*15</f>
        <v>438580680</v>
      </c>
      <c r="I31" s="1">
        <f>D5*18</f>
        <v>526296816</v>
      </c>
      <c r="J31" s="1">
        <f>B31*C31*76</f>
        <v>551298832</v>
      </c>
    </row>
    <row r="32" spans="1:11" x14ac:dyDescent="0.25">
      <c r="B32">
        <f>SUM(B30:B31)</f>
        <v>6992</v>
      </c>
      <c r="D32" s="1">
        <v>8014380.5</v>
      </c>
      <c r="E32" s="1">
        <v>171905340</v>
      </c>
      <c r="F32" s="1">
        <v>233958084</v>
      </c>
      <c r="G32" s="1">
        <v>160639691</v>
      </c>
      <c r="H32" s="1">
        <f>H31/2</f>
        <v>219290340</v>
      </c>
      <c r="I32" s="1">
        <f>I31/2</f>
        <v>263148408</v>
      </c>
      <c r="J32" s="1">
        <f>SUM(J30:J31)</f>
        <v>2222142112</v>
      </c>
    </row>
    <row r="33" spans="1:10" x14ac:dyDescent="0.25">
      <c r="D33" s="1"/>
      <c r="E33" s="1"/>
      <c r="F33" s="1"/>
      <c r="G33" s="1"/>
      <c r="H33" s="1"/>
      <c r="I33" s="1"/>
      <c r="J33" s="1"/>
    </row>
    <row r="34" spans="1:10" x14ac:dyDescent="0.25">
      <c r="D34" s="1"/>
      <c r="E34" s="1"/>
      <c r="F34" s="1"/>
      <c r="G34" s="1"/>
      <c r="H34" s="1"/>
      <c r="I34" s="1"/>
      <c r="J34" s="1"/>
    </row>
    <row r="35" spans="1:10" x14ac:dyDescent="0.25">
      <c r="B35" t="s">
        <v>13</v>
      </c>
      <c r="C35" t="s">
        <v>18</v>
      </c>
      <c r="D35" s="1"/>
      <c r="E35" s="1"/>
      <c r="F35" s="1"/>
      <c r="G35" s="1"/>
      <c r="H35" s="1"/>
      <c r="I35" s="1"/>
      <c r="J35" s="1"/>
    </row>
    <row r="36" spans="1:10" x14ac:dyDescent="0.25">
      <c r="A36" t="s">
        <v>16</v>
      </c>
      <c r="B36">
        <v>1388</v>
      </c>
      <c r="C36" s="1">
        <v>2854</v>
      </c>
      <c r="D36" s="1"/>
      <c r="E36" s="1"/>
      <c r="F36" s="1"/>
      <c r="G36" s="1"/>
      <c r="H36" s="1"/>
      <c r="I36" s="1"/>
      <c r="J36" s="1">
        <f>B36*C36*76</f>
        <v>301062752</v>
      </c>
    </row>
    <row r="37" spans="1:10" x14ac:dyDescent="0.25">
      <c r="A37" t="s">
        <v>17</v>
      </c>
      <c r="B37">
        <v>444</v>
      </c>
      <c r="C37" s="1">
        <v>3101</v>
      </c>
      <c r="D37" s="1"/>
      <c r="E37" s="1"/>
      <c r="F37" s="1"/>
      <c r="G37" s="1">
        <v>77718759.5</v>
      </c>
      <c r="H37" s="1">
        <f>D11*15</f>
        <v>80072940</v>
      </c>
      <c r="I37" s="1">
        <f>D11*18</f>
        <v>96087528</v>
      </c>
      <c r="J37" s="1">
        <f>B37*C37*76</f>
        <v>104640144</v>
      </c>
    </row>
    <row r="38" spans="1:10" x14ac:dyDescent="0.25">
      <c r="B38">
        <f>SUM(B36:B37)</f>
        <v>1832</v>
      </c>
      <c r="D38" s="1">
        <v>6838966.5</v>
      </c>
      <c r="E38" s="1">
        <v>133201082.5</v>
      </c>
      <c r="F38" s="1">
        <v>115447835.5</v>
      </c>
      <c r="G38" s="1">
        <f>G32+G37</f>
        <v>238358450.5</v>
      </c>
      <c r="H38" s="1">
        <f>H37/2</f>
        <v>40036470</v>
      </c>
      <c r="I38" s="1">
        <f>I37/2</f>
        <v>48043764</v>
      </c>
      <c r="J38" s="1">
        <f>SUM(J36:J37)</f>
        <v>405702896</v>
      </c>
    </row>
    <row r="39" spans="1:10" x14ac:dyDescent="0.25">
      <c r="D39" s="1"/>
      <c r="E39" s="1"/>
      <c r="F39" s="1"/>
      <c r="G39" s="1"/>
      <c r="H39" s="1"/>
      <c r="I39" s="1"/>
      <c r="J39" s="1"/>
    </row>
    <row r="40" spans="1:10" x14ac:dyDescent="0.25">
      <c r="D40" s="1"/>
      <c r="E40" s="1"/>
      <c r="F40" s="1"/>
      <c r="G40" s="1"/>
      <c r="H40" s="1"/>
      <c r="I40" s="1"/>
      <c r="J40" s="1"/>
    </row>
    <row r="41" spans="1:10" x14ac:dyDescent="0.25">
      <c r="D41" s="2">
        <f>D32+D38</f>
        <v>14853347</v>
      </c>
      <c r="E41" s="2">
        <f>E32+E38</f>
        <v>305106422.5</v>
      </c>
      <c r="F41" s="2">
        <f>F32+F38</f>
        <v>349405919.5</v>
      </c>
      <c r="G41" s="2">
        <f>G38</f>
        <v>238358450.5</v>
      </c>
      <c r="H41" s="2"/>
      <c r="I41" s="2">
        <f>SUM(I38+I32)</f>
        <v>311192172</v>
      </c>
      <c r="J41" s="2">
        <f>J32+J38</f>
        <v>2627845008</v>
      </c>
    </row>
    <row r="42" spans="1:10" x14ac:dyDescent="0.25">
      <c r="J42" s="2">
        <f>J41/2</f>
        <v>1313922504</v>
      </c>
    </row>
    <row r="44" spans="1:10" x14ac:dyDescent="0.25">
      <c r="D44" s="2">
        <f>J42-D41-E41-F41-G41</f>
        <v>406198364.5</v>
      </c>
    </row>
    <row r="45" spans="1:10" x14ac:dyDescent="0.25">
      <c r="D45" s="2">
        <f>D41+E41+F41+G41+I41+H41</f>
        <v>1218916311.5</v>
      </c>
    </row>
    <row r="47" spans="1:10" x14ac:dyDescent="0.25">
      <c r="E47" s="2">
        <f>J42-D45</f>
        <v>95006192.5</v>
      </c>
      <c r="F47" t="e">
        <f>E47/D15</f>
        <v>#DIV/0!</v>
      </c>
      <c r="J47">
        <v>238358450.5</v>
      </c>
    </row>
    <row r="49" spans="4:4" x14ac:dyDescent="0.25">
      <c r="D49" s="2">
        <f>D44-I41</f>
        <v>95006192.5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CONTRATO 506</vt:lpstr>
      <vt:lpstr>GOBERNACION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2022-04-05T21:25:18Z</dcterms:created>
  <dcterms:modified xsi:type="dcterms:W3CDTF">2023-07-27T15:50:24Z</dcterms:modified>
</cp:coreProperties>
</file>