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90" firstSheet="7" activeTab="11"/>
  </bookViews>
  <sheets>
    <sheet name="GRADO SEXTO" sheetId="39" state="hidden" r:id="rId1"/>
    <sheet name="#ASIG. PERDIDAS GRADO SEXTO" sheetId="41" state="hidden" r:id="rId2"/>
    <sheet name="RETIRADOS- DESERTORES SEXTO" sheetId="45" state="hidden" r:id="rId3"/>
    <sheet name="GRADO OCTAVO" sheetId="42" state="hidden" r:id="rId4"/>
    <sheet name="#ASIG. PERDIDAS GRADO OCTAVO" sheetId="43" state="hidden" r:id="rId5"/>
    <sheet name="RETIRADOS - DESERTORES OCTAVO" sheetId="46" state="hidden" r:id="rId6"/>
    <sheet name="AMÉRICAS" sheetId="50" r:id="rId7"/>
    <sheet name="#ASIG. PERDIDAS AMÉRICAS" sheetId="51" r:id="rId8"/>
    <sheet name="RICAURTE" sheetId="36" r:id="rId9"/>
    <sheet name="#ASIG. PERDIDAS RICAURTE " sheetId="38" r:id="rId10"/>
    <sheet name="PILOTO" sheetId="52" r:id="rId11"/>
    <sheet name="#ASIG. PERDIDAS PILOTO" sheetId="53" r:id="rId12"/>
  </sheets>
  <calcPr calcId="144525"/>
</workbook>
</file>

<file path=xl/calcChain.xml><?xml version="1.0" encoding="utf-8"?>
<calcChain xmlns="http://schemas.openxmlformats.org/spreadsheetml/2006/main">
  <c r="Q7" i="51" l="1"/>
  <c r="D19" i="53"/>
  <c r="E19" i="53"/>
  <c r="F19" i="53"/>
  <c r="G19" i="53"/>
  <c r="H19" i="53"/>
  <c r="I19" i="53"/>
  <c r="J19" i="53"/>
  <c r="K19" i="53"/>
  <c r="L19" i="53"/>
  <c r="M19" i="53"/>
  <c r="N19" i="53"/>
  <c r="O19" i="53"/>
  <c r="C19" i="53"/>
  <c r="D18" i="53"/>
  <c r="E18" i="53"/>
  <c r="F18" i="53"/>
  <c r="G18" i="53"/>
  <c r="H18" i="53"/>
  <c r="I18" i="53"/>
  <c r="J18" i="53"/>
  <c r="K18" i="53"/>
  <c r="L18" i="53"/>
  <c r="M18" i="53"/>
  <c r="N18" i="53"/>
  <c r="O18" i="53"/>
  <c r="C18" i="53"/>
  <c r="D18" i="38"/>
  <c r="E18" i="38"/>
  <c r="F18" i="38"/>
  <c r="G18" i="38"/>
  <c r="H18" i="38"/>
  <c r="I18" i="38"/>
  <c r="J18" i="38"/>
  <c r="C18" i="38"/>
  <c r="D17" i="38"/>
  <c r="E17" i="38"/>
  <c r="F17" i="38"/>
  <c r="G17" i="38"/>
  <c r="H17" i="38"/>
  <c r="I17" i="38"/>
  <c r="J17" i="38"/>
  <c r="C17" i="38"/>
  <c r="I4" i="38"/>
  <c r="I5" i="38"/>
  <c r="I6" i="38"/>
  <c r="I7" i="38"/>
  <c r="I8" i="38"/>
  <c r="I9" i="38"/>
  <c r="I10" i="38"/>
  <c r="I11" i="38"/>
  <c r="I12" i="38"/>
  <c r="I13" i="38"/>
  <c r="I14" i="38"/>
  <c r="D14" i="38"/>
  <c r="E14" i="38"/>
  <c r="F14" i="38"/>
  <c r="F4" i="38"/>
  <c r="F5" i="38"/>
  <c r="F6" i="38"/>
  <c r="F7" i="38"/>
  <c r="F8" i="38"/>
  <c r="F9" i="38"/>
  <c r="F10" i="38"/>
  <c r="F11" i="38"/>
  <c r="F12" i="38"/>
  <c r="F13" i="38"/>
  <c r="K18" i="51"/>
  <c r="L18" i="51"/>
  <c r="M18" i="51"/>
  <c r="N18" i="51"/>
  <c r="O18" i="51"/>
  <c r="P18" i="51"/>
  <c r="Q18" i="51"/>
  <c r="R18" i="51"/>
  <c r="D18" i="51"/>
  <c r="E18" i="51"/>
  <c r="F18" i="51"/>
  <c r="G18" i="51"/>
  <c r="H18" i="51"/>
  <c r="I18" i="51"/>
  <c r="K15" i="51"/>
  <c r="L15" i="51"/>
  <c r="M15" i="51"/>
  <c r="N15" i="51"/>
  <c r="O15" i="51"/>
  <c r="P15" i="51"/>
  <c r="D19" i="51" l="1"/>
  <c r="E19" i="51"/>
  <c r="F19" i="51"/>
  <c r="G19" i="51"/>
  <c r="H19" i="51"/>
  <c r="J18" i="51"/>
  <c r="J19" i="51" s="1"/>
  <c r="K19" i="51"/>
  <c r="L19" i="51"/>
  <c r="M19" i="51"/>
  <c r="N19" i="51"/>
  <c r="O19" i="51"/>
  <c r="P19" i="51"/>
  <c r="C18" i="51"/>
  <c r="C19" i="51" s="1"/>
  <c r="S14" i="50" l="1"/>
  <c r="AF6" i="50"/>
  <c r="AF7" i="50"/>
  <c r="AF8" i="50"/>
  <c r="AF9" i="50"/>
  <c r="AF10" i="50"/>
  <c r="AF11" i="50"/>
  <c r="AF12" i="50"/>
  <c r="AF13" i="50"/>
  <c r="AF14" i="50"/>
  <c r="AF5" i="50"/>
  <c r="O4" i="50"/>
  <c r="N5" i="53" l="1"/>
  <c r="N6" i="53"/>
  <c r="N7" i="53"/>
  <c r="N8" i="53"/>
  <c r="N9" i="53"/>
  <c r="N10" i="53"/>
  <c r="N11" i="53"/>
  <c r="N12" i="53"/>
  <c r="N13" i="53"/>
  <c r="N14" i="53"/>
  <c r="I5" i="53"/>
  <c r="I6" i="53"/>
  <c r="I7" i="53"/>
  <c r="I8" i="53"/>
  <c r="I9" i="53"/>
  <c r="I10" i="53"/>
  <c r="I11" i="53"/>
  <c r="I12" i="53"/>
  <c r="I13" i="53"/>
  <c r="I14" i="53"/>
  <c r="Q5" i="51" l="1"/>
  <c r="Q6" i="51"/>
  <c r="Q8" i="51"/>
  <c r="Q9" i="51"/>
  <c r="Q10" i="51"/>
  <c r="Q11" i="51"/>
  <c r="Q12" i="51"/>
  <c r="Q13" i="51"/>
  <c r="Q14" i="51"/>
  <c r="I5" i="51"/>
  <c r="I6" i="51"/>
  <c r="I7" i="51"/>
  <c r="I8" i="51"/>
  <c r="I9" i="51"/>
  <c r="I10" i="51"/>
  <c r="I11" i="51"/>
  <c r="I12" i="51"/>
  <c r="I13" i="51"/>
  <c r="I14" i="51"/>
  <c r="J15" i="51"/>
  <c r="C15" i="51"/>
  <c r="D15" i="51"/>
  <c r="E15" i="51"/>
  <c r="F15" i="51"/>
  <c r="G15" i="51"/>
  <c r="H15" i="51"/>
  <c r="Q4" i="51"/>
  <c r="Q14" i="50"/>
  <c r="AE5" i="50"/>
  <c r="AE6" i="50"/>
  <c r="AE7" i="50"/>
  <c r="AE8" i="50"/>
  <c r="AE9" i="50"/>
  <c r="AE10" i="50"/>
  <c r="AE11" i="50"/>
  <c r="AE12" i="50"/>
  <c r="AE13" i="50"/>
  <c r="AE4" i="50"/>
  <c r="Q15" i="51" l="1"/>
  <c r="Q19" i="51"/>
  <c r="I15" i="51"/>
  <c r="Y5" i="52"/>
  <c r="Z5" i="52" s="1"/>
  <c r="Y6" i="52"/>
  <c r="Z6" i="52" s="1"/>
  <c r="Y7" i="52"/>
  <c r="Z7" i="52" s="1"/>
  <c r="Y8" i="52"/>
  <c r="Z8" i="52" s="1"/>
  <c r="Y9" i="52"/>
  <c r="Z9" i="52" s="1"/>
  <c r="Y10" i="52"/>
  <c r="Z10" i="52" s="1"/>
  <c r="Y11" i="52"/>
  <c r="Z11" i="52" s="1"/>
  <c r="Y12" i="52"/>
  <c r="Z12" i="52" s="1"/>
  <c r="Y13" i="52"/>
  <c r="Z13" i="52" s="1"/>
  <c r="O5" i="52"/>
  <c r="P5" i="52" s="1"/>
  <c r="O6" i="52"/>
  <c r="P6" i="52" s="1"/>
  <c r="O7" i="52"/>
  <c r="P7" i="52" s="1"/>
  <c r="O8" i="52"/>
  <c r="P8" i="52" s="1"/>
  <c r="O9" i="52"/>
  <c r="P9" i="52" s="1"/>
  <c r="O10" i="52"/>
  <c r="P10" i="52" s="1"/>
  <c r="O11" i="52"/>
  <c r="P11" i="52" s="1"/>
  <c r="O12" i="52"/>
  <c r="P12" i="52" s="1"/>
  <c r="O13" i="52"/>
  <c r="P13" i="52" s="1"/>
  <c r="O4" i="36"/>
  <c r="P4" i="36" s="1"/>
  <c r="O5" i="36"/>
  <c r="P5" i="36" s="1"/>
  <c r="O6" i="36"/>
  <c r="P6" i="36" s="1"/>
  <c r="O7" i="36"/>
  <c r="P7" i="36" s="1"/>
  <c r="O8" i="36"/>
  <c r="P8" i="36" s="1"/>
  <c r="O9" i="36"/>
  <c r="P9" i="36" s="1"/>
  <c r="O10" i="36"/>
  <c r="P10" i="36" s="1"/>
  <c r="O11" i="36"/>
  <c r="P11" i="36" s="1"/>
  <c r="O12" i="36"/>
  <c r="P12" i="36" s="1"/>
  <c r="I4" i="36"/>
  <c r="J4" i="36" s="1"/>
  <c r="I5" i="36"/>
  <c r="J5" i="36" s="1"/>
  <c r="I6" i="36"/>
  <c r="J6" i="36" s="1"/>
  <c r="I7" i="36"/>
  <c r="J7" i="36" s="1"/>
  <c r="I8" i="36"/>
  <c r="J8" i="36" s="1"/>
  <c r="I9" i="36"/>
  <c r="J9" i="36" s="1"/>
  <c r="I10" i="36"/>
  <c r="J10" i="36" s="1"/>
  <c r="I11" i="36"/>
  <c r="J11" i="36" s="1"/>
  <c r="I12" i="36"/>
  <c r="J12" i="36" s="1"/>
  <c r="Q11" i="36" l="1"/>
  <c r="R11" i="36" s="1"/>
  <c r="Q9" i="36"/>
  <c r="R9" i="36" s="1"/>
  <c r="Q5" i="36"/>
  <c r="R5" i="36" s="1"/>
  <c r="Q7" i="36"/>
  <c r="R7" i="36" s="1"/>
  <c r="Q4" i="36"/>
  <c r="R4" i="36" s="1"/>
  <c r="Q12" i="36"/>
  <c r="R12" i="36" s="1"/>
  <c r="Q10" i="36"/>
  <c r="R10" i="36" s="1"/>
  <c r="Q8" i="36"/>
  <c r="R8" i="36" s="1"/>
  <c r="Q6" i="36"/>
  <c r="R6" i="36" s="1"/>
  <c r="O6" i="50"/>
  <c r="P6" i="50" s="1"/>
  <c r="O7" i="50"/>
  <c r="P7" i="50" s="1"/>
  <c r="O8" i="50"/>
  <c r="P8" i="50" s="1"/>
  <c r="O9" i="50"/>
  <c r="P9" i="50" s="1"/>
  <c r="O10" i="50"/>
  <c r="P10" i="50" s="1"/>
  <c r="O11" i="50"/>
  <c r="P11" i="50" s="1"/>
  <c r="O12" i="50"/>
  <c r="P12" i="50" s="1"/>
  <c r="O13" i="50"/>
  <c r="P13" i="50" s="1"/>
  <c r="O5" i="50"/>
  <c r="P5" i="50" s="1"/>
  <c r="R11" i="51" l="1"/>
  <c r="R5" i="51"/>
  <c r="R6" i="51"/>
  <c r="R7" i="51"/>
  <c r="R8" i="51"/>
  <c r="R9" i="51"/>
  <c r="R10" i="51"/>
  <c r="R12" i="51"/>
  <c r="R13" i="51"/>
  <c r="R14" i="51"/>
  <c r="R15" i="51" l="1"/>
  <c r="N4" i="53"/>
  <c r="O6" i="53"/>
  <c r="O10" i="53"/>
  <c r="I4" i="53"/>
  <c r="I4" i="51"/>
  <c r="I19" i="51" s="1"/>
  <c r="AA7" i="52"/>
  <c r="AB7" i="52" s="1"/>
  <c r="AA9" i="52"/>
  <c r="AB9" i="52" s="1"/>
  <c r="AA11" i="52"/>
  <c r="AB11" i="52" s="1"/>
  <c r="AA13" i="52"/>
  <c r="AB13" i="52" s="1"/>
  <c r="AG6" i="50"/>
  <c r="AH6" i="50" s="1"/>
  <c r="AG7" i="50"/>
  <c r="AH7" i="50" s="1"/>
  <c r="AG8" i="50"/>
  <c r="AH8" i="50" s="1"/>
  <c r="AG9" i="50"/>
  <c r="AH9" i="50" s="1"/>
  <c r="AG11" i="50"/>
  <c r="AH11" i="50" s="1"/>
  <c r="AG12" i="50"/>
  <c r="AH12" i="50" s="1"/>
  <c r="AG13" i="50"/>
  <c r="AH13" i="50" s="1"/>
  <c r="AG5" i="50"/>
  <c r="AH5" i="50" s="1"/>
  <c r="O4" i="53" l="1"/>
  <c r="R4" i="51"/>
  <c r="R19" i="51" s="1"/>
  <c r="O8" i="53"/>
  <c r="AG10" i="50"/>
  <c r="AH10" i="50" s="1"/>
  <c r="O12" i="53"/>
  <c r="O5" i="53"/>
  <c r="O14" i="53"/>
  <c r="O11" i="53"/>
  <c r="O7" i="53"/>
  <c r="O13" i="53"/>
  <c r="O9" i="53"/>
  <c r="AA5" i="52"/>
  <c r="AB5" i="52" s="1"/>
  <c r="AA12" i="52"/>
  <c r="AB12" i="52" s="1"/>
  <c r="AA10" i="52"/>
  <c r="AB10" i="52" s="1"/>
  <c r="AA8" i="52"/>
  <c r="AB8" i="52" s="1"/>
  <c r="AA6" i="52"/>
  <c r="AB6" i="52" s="1"/>
  <c r="J9" i="38"/>
  <c r="J11" i="38"/>
  <c r="J5" i="38"/>
  <c r="J13" i="38"/>
  <c r="I3" i="38"/>
  <c r="F3" i="38"/>
  <c r="M15" i="53"/>
  <c r="L15" i="53"/>
  <c r="K15" i="53"/>
  <c r="J15" i="53"/>
  <c r="H15" i="53"/>
  <c r="G15" i="53"/>
  <c r="F15" i="53"/>
  <c r="E15" i="53"/>
  <c r="D15" i="53"/>
  <c r="C15" i="53"/>
  <c r="Y4" i="52"/>
  <c r="W14" i="52"/>
  <c r="U14" i="52"/>
  <c r="S14" i="52"/>
  <c r="Q14" i="52"/>
  <c r="M14" i="52"/>
  <c r="K14" i="52"/>
  <c r="I14" i="52"/>
  <c r="G14" i="52"/>
  <c r="E14" i="52"/>
  <c r="C14" i="52"/>
  <c r="O4" i="52"/>
  <c r="AA14" i="50"/>
  <c r="Y14" i="50"/>
  <c r="W14" i="50"/>
  <c r="AC14" i="50"/>
  <c r="U14" i="50"/>
  <c r="M14" i="50"/>
  <c r="K14" i="50"/>
  <c r="I14" i="50"/>
  <c r="G14" i="50"/>
  <c r="E14" i="50"/>
  <c r="C14" i="50"/>
  <c r="I15" i="53" l="1"/>
  <c r="N15" i="53"/>
  <c r="Y14" i="52"/>
  <c r="Z14" i="52" s="1"/>
  <c r="O14" i="52"/>
  <c r="P14" i="52" s="1"/>
  <c r="O14" i="50"/>
  <c r="P14" i="50" s="1"/>
  <c r="J3" i="38"/>
  <c r="AE14" i="50"/>
  <c r="AG4" i="50"/>
  <c r="J7" i="38"/>
  <c r="J12" i="38"/>
  <c r="J10" i="38"/>
  <c r="J8" i="38"/>
  <c r="J6" i="38"/>
  <c r="J4" i="38"/>
  <c r="AA4" i="52"/>
  <c r="O3" i="36"/>
  <c r="I3" i="36"/>
  <c r="O15" i="53" l="1"/>
  <c r="AA14" i="52"/>
  <c r="AB14" i="52" s="1"/>
  <c r="AG14" i="50"/>
  <c r="AH14" i="50" s="1"/>
  <c r="K4" i="43"/>
  <c r="K5" i="43"/>
  <c r="K6" i="43"/>
  <c r="K7" i="43"/>
  <c r="K8" i="43"/>
  <c r="K9" i="43"/>
  <c r="K10" i="43"/>
  <c r="K11" i="43"/>
  <c r="K12" i="43"/>
  <c r="K13" i="43"/>
  <c r="K14" i="43"/>
  <c r="K15" i="43"/>
  <c r="R2" i="39"/>
  <c r="R3" i="39"/>
  <c r="S3" i="39" s="1"/>
  <c r="R4" i="39"/>
  <c r="S4" i="39" s="1"/>
  <c r="R5" i="39"/>
  <c r="S5" i="39" s="1"/>
  <c r="R6" i="39"/>
  <c r="S6" i="39" s="1"/>
  <c r="R7" i="39"/>
  <c r="S7" i="39" s="1"/>
  <c r="R8" i="39"/>
  <c r="S8" i="39" s="1"/>
  <c r="R9" i="39"/>
  <c r="S9" i="39" s="1"/>
  <c r="R10" i="39"/>
  <c r="S10" i="39" s="1"/>
  <c r="R11" i="39"/>
  <c r="S11" i="39" s="1"/>
  <c r="D16" i="41"/>
  <c r="E16" i="41"/>
  <c r="F16" i="41"/>
  <c r="G16" i="41"/>
  <c r="H16" i="41"/>
  <c r="I16" i="41"/>
  <c r="J16" i="41"/>
  <c r="C16" i="41"/>
  <c r="K4" i="41"/>
  <c r="K5" i="41"/>
  <c r="K6" i="41"/>
  <c r="K7" i="41"/>
  <c r="K8" i="41"/>
  <c r="K9" i="41"/>
  <c r="K10" i="41"/>
  <c r="K11" i="41"/>
  <c r="K12" i="41"/>
  <c r="K13" i="41"/>
  <c r="K14" i="41"/>
  <c r="K15" i="41"/>
  <c r="K3" i="41"/>
  <c r="J16" i="43"/>
  <c r="I16" i="43"/>
  <c r="H16" i="43"/>
  <c r="G16" i="43"/>
  <c r="F16" i="43"/>
  <c r="E16" i="43"/>
  <c r="D16" i="43"/>
  <c r="C16" i="43"/>
  <c r="K3" i="43"/>
  <c r="P12" i="42"/>
  <c r="O12" i="42"/>
  <c r="N12" i="42"/>
  <c r="M12" i="42"/>
  <c r="L12" i="42"/>
  <c r="K12" i="42"/>
  <c r="J12" i="42"/>
  <c r="I12" i="42"/>
  <c r="H12" i="42"/>
  <c r="G12" i="42"/>
  <c r="F12" i="42"/>
  <c r="E12" i="42"/>
  <c r="D12" i="42"/>
  <c r="C12" i="42"/>
  <c r="B12" i="42"/>
  <c r="R11" i="42"/>
  <c r="S11" i="42" s="1"/>
  <c r="R10" i="42"/>
  <c r="S10" i="42" s="1"/>
  <c r="R9" i="42"/>
  <c r="S9" i="42" s="1"/>
  <c r="R8" i="42"/>
  <c r="S8" i="42" s="1"/>
  <c r="R7" i="42"/>
  <c r="S7" i="42" s="1"/>
  <c r="R6" i="42"/>
  <c r="S6" i="42" s="1"/>
  <c r="R5" i="42"/>
  <c r="S5" i="42" s="1"/>
  <c r="R4" i="42"/>
  <c r="S4" i="42" s="1"/>
  <c r="R3" i="42"/>
  <c r="S3" i="42" s="1"/>
  <c r="R2" i="42"/>
  <c r="C13" i="36"/>
  <c r="E13" i="36"/>
  <c r="G13" i="36"/>
  <c r="D12" i="39"/>
  <c r="E12" i="39"/>
  <c r="F12" i="39"/>
  <c r="G12" i="39"/>
  <c r="H12" i="39"/>
  <c r="I12" i="39"/>
  <c r="J12" i="39"/>
  <c r="K12" i="39"/>
  <c r="L12" i="39"/>
  <c r="M12" i="39"/>
  <c r="N12" i="39"/>
  <c r="O12" i="39"/>
  <c r="P12" i="39"/>
  <c r="Q12" i="39"/>
  <c r="C12" i="39"/>
  <c r="B12" i="39"/>
  <c r="G14" i="38"/>
  <c r="Q3" i="36"/>
  <c r="M13" i="36"/>
  <c r="K13" i="36"/>
  <c r="O13" i="36" l="1"/>
  <c r="P13" i="36" s="1"/>
  <c r="I13" i="36"/>
  <c r="J13" i="36" s="1"/>
  <c r="K16" i="41"/>
  <c r="K16" i="43"/>
  <c r="H14" i="38"/>
  <c r="C14" i="38"/>
  <c r="Q13" i="36" l="1"/>
  <c r="R13" i="36" s="1"/>
  <c r="J14" i="38"/>
</calcChain>
</file>

<file path=xl/comments1.xml><?xml version="1.0" encoding="utf-8"?>
<comments xmlns="http://schemas.openxmlformats.org/spreadsheetml/2006/main">
  <authors>
    <author>USUARIO</author>
  </authors>
  <commentList>
    <comment ref="Q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 retirado</t>
        </r>
      </text>
    </comment>
    <comment ref="S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 retirado</t>
        </r>
      </text>
    </comment>
    <comment ref="W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 retirado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 RETIRADO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 RETIRADO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 RETIRADOS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 RETIRADO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 RETIRADO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 RETIRADO</t>
        </r>
      </text>
    </comment>
  </commentList>
</comments>
</file>

<file path=xl/sharedStrings.xml><?xml version="1.0" encoding="utf-8"?>
<sst xmlns="http://schemas.openxmlformats.org/spreadsheetml/2006/main" count="660" uniqueCount="242">
  <si>
    <t>ASIGNATURA</t>
  </si>
  <si>
    <t>TOTAL</t>
  </si>
  <si>
    <t>%</t>
  </si>
  <si>
    <t>T. ESTUDIANTES</t>
  </si>
  <si>
    <t>CURSO</t>
  </si>
  <si>
    <t>1 ASIGNATURA</t>
  </si>
  <si>
    <t>2 ASIGNATURAS</t>
  </si>
  <si>
    <t>3 ASIGNATURAS</t>
  </si>
  <si>
    <t>4 ASIGNATURAS</t>
  </si>
  <si>
    <t>5 ASIGNATURAS</t>
  </si>
  <si>
    <t>6 ASIGNATURAS</t>
  </si>
  <si>
    <t>7 ASIGNATURAS</t>
  </si>
  <si>
    <t>8 ASIGNATURAS</t>
  </si>
  <si>
    <t>NINGUNA</t>
  </si>
  <si>
    <t>10 ASIGNATURAS</t>
  </si>
  <si>
    <t>TOTAL DE ESTUDIANTES</t>
  </si>
  <si>
    <t xml:space="preserve">9 ASIGNATURAS </t>
  </si>
  <si>
    <t xml:space="preserve">11 ASIGNATURAS </t>
  </si>
  <si>
    <t>C. NATURALES</t>
  </si>
  <si>
    <t>C.  SOCIALES</t>
  </si>
  <si>
    <t>ED. ARTÍSTICA</t>
  </si>
  <si>
    <t>ED. RELIGIOSA</t>
  </si>
  <si>
    <t>ED. FÍSICA</t>
  </si>
  <si>
    <t>LENGUA CASTELLANA</t>
  </si>
  <si>
    <t>IDIOMAS</t>
  </si>
  <si>
    <t>MATEMÁTICAS</t>
  </si>
  <si>
    <t>TC. INFORMÁTICA</t>
  </si>
  <si>
    <t>12.5</t>
  </si>
  <si>
    <t>ASIGNATURA CON MAYOR PERDIDA</t>
  </si>
  <si>
    <t># ASIG.</t>
  </si>
  <si>
    <t>20.0</t>
  </si>
  <si>
    <t>25.0</t>
  </si>
  <si>
    <t>32.4</t>
  </si>
  <si>
    <t>#</t>
  </si>
  <si>
    <t>23.1</t>
  </si>
  <si>
    <t>7.7</t>
  </si>
  <si>
    <t>15.4</t>
  </si>
  <si>
    <t>2.9</t>
  </si>
  <si>
    <t>2.6</t>
  </si>
  <si>
    <t>27.3</t>
  </si>
  <si>
    <t>30.8</t>
  </si>
  <si>
    <t>5.3</t>
  </si>
  <si>
    <t># EST.</t>
  </si>
  <si>
    <t>SECCIÓN CON MAYOR PÉRDIDA DE ASIGNATURAS</t>
  </si>
  <si>
    <t># DE ASIGNATURAS</t>
  </si>
  <si>
    <t>ED. RELIGIOSA Y ETICA Y VALORES</t>
  </si>
  <si>
    <t>CIENCIAS NATURALES Y ED AMBIENTAL</t>
  </si>
  <si>
    <t>CIENCIAS SOCIALES</t>
  </si>
  <si>
    <t>EDUCACIÓN ARTISTICA</t>
  </si>
  <si>
    <t>ED. FÍSICA RECREACIÓN Y DEPORTES</t>
  </si>
  <si>
    <t>HUMANIDADES - LENGUA CASTELLANA</t>
  </si>
  <si>
    <t>IDIOMA EXTRANJERO - INGLES</t>
  </si>
  <si>
    <t>MATEMATICAS</t>
  </si>
  <si>
    <t>13.2</t>
  </si>
  <si>
    <t>TECNOLOGÍA E INFORMATICA</t>
  </si>
  <si>
    <t>EXPLORACIÓN VOCACIONAL</t>
  </si>
  <si>
    <t>Educación Comercial</t>
  </si>
  <si>
    <t>Electricidad</t>
  </si>
  <si>
    <t>10.3</t>
  </si>
  <si>
    <t>5.1</t>
  </si>
  <si>
    <t>25.6</t>
  </si>
  <si>
    <t>16.7</t>
  </si>
  <si>
    <t>15.6</t>
  </si>
  <si>
    <t>Metalmecanica</t>
  </si>
  <si>
    <t>Ciencias de la Salud</t>
  </si>
  <si>
    <t>20.6</t>
  </si>
  <si>
    <t>12.8</t>
  </si>
  <si>
    <t>20.5</t>
  </si>
  <si>
    <t>18.4</t>
  </si>
  <si>
    <t>Madera</t>
  </si>
  <si>
    <t>Comunicación Y Periodismo</t>
  </si>
  <si>
    <t>35.9</t>
  </si>
  <si>
    <t>Ciencias Naturales</t>
  </si>
  <si>
    <t>42.5</t>
  </si>
  <si>
    <t>15.2</t>
  </si>
  <si>
    <t>TOTAL ESTUDIANTES</t>
  </si>
  <si>
    <t>HUMANIDADES-LENGUA CASTELLANA</t>
  </si>
  <si>
    <t>TECNOLOGÍA E INFORMÁTICA</t>
  </si>
  <si>
    <t>SECCIÓN CON MEJOR RENDIMIENTO ACADÉMICO</t>
  </si>
  <si>
    <t>23.7</t>
  </si>
  <si>
    <t>10.8</t>
  </si>
  <si>
    <t>2.8</t>
  </si>
  <si>
    <t>15.8</t>
  </si>
  <si>
    <t>28.1</t>
  </si>
  <si>
    <t>21.9</t>
  </si>
  <si>
    <t>31.6</t>
  </si>
  <si>
    <t>21.1</t>
  </si>
  <si>
    <t>17.6</t>
  </si>
  <si>
    <t>72.5</t>
  </si>
  <si>
    <t>37.5</t>
  </si>
  <si>
    <t>50.0</t>
  </si>
  <si>
    <t>OPT MADERAS</t>
  </si>
  <si>
    <t>MADERAS I</t>
  </si>
  <si>
    <t>DESCRIPTIVA I</t>
  </si>
  <si>
    <t>ÁREA EDUCACIÓN COMERCIAL</t>
  </si>
  <si>
    <t>TÉCNICAS DE DIGITACION Y REDACCIÓN</t>
  </si>
  <si>
    <t>TECNICAS DE COMERCIO Y ARCHIVO</t>
  </si>
  <si>
    <t>ÁREA CIENCIAS DE LA SALUD</t>
  </si>
  <si>
    <t>ANATOMIA</t>
  </si>
  <si>
    <t>SALUD Y ENFERMEDAD</t>
  </si>
  <si>
    <t>36.4</t>
  </si>
  <si>
    <t>ÁREA EDUCACIÓN INDUSTRIAL</t>
  </si>
  <si>
    <t>DIBUJO TECNICO</t>
  </si>
  <si>
    <t>METALMECANICA</t>
  </si>
  <si>
    <t>ELECTRICIDAD</t>
  </si>
  <si>
    <t>ÁREA COMUNICACIÓN SOCIAL Y PERIODISMO</t>
  </si>
  <si>
    <t>TALLER DE REDACCION Y PRENSA</t>
  </si>
  <si>
    <t>TALLER DE FOTOGRAFIA Y VIDEO</t>
  </si>
  <si>
    <t>35.0</t>
  </si>
  <si>
    <t>7.9</t>
  </si>
  <si>
    <t>16.2</t>
  </si>
  <si>
    <t>14.3</t>
  </si>
  <si>
    <t>38.5</t>
  </si>
  <si>
    <t>47.5</t>
  </si>
  <si>
    <t>14.7</t>
  </si>
  <si>
    <t>5.7</t>
  </si>
  <si>
    <t>17.9</t>
  </si>
  <si>
    <t>13.9</t>
  </si>
  <si>
    <t>6.5</t>
  </si>
  <si>
    <t>11.8</t>
  </si>
  <si>
    <t>8.8</t>
  </si>
  <si>
    <t>2.7</t>
  </si>
  <si>
    <t>48.7</t>
  </si>
  <si>
    <t>17.1</t>
  </si>
  <si>
    <t>40.0</t>
  </si>
  <si>
    <t>43.6</t>
  </si>
  <si>
    <t>60.0</t>
  </si>
  <si>
    <t>25.8</t>
  </si>
  <si>
    <t>Música</t>
  </si>
  <si>
    <t>27.7</t>
  </si>
  <si>
    <t>28.9</t>
  </si>
  <si>
    <t>10.5</t>
  </si>
  <si>
    <t>36.8</t>
  </si>
  <si>
    <t>34.2</t>
  </si>
  <si>
    <t>21.6</t>
  </si>
  <si>
    <t>41.2</t>
  </si>
  <si>
    <t>35.3</t>
  </si>
  <si>
    <t>40.6</t>
  </si>
  <si>
    <t>18.8</t>
  </si>
  <si>
    <t>31.3</t>
  </si>
  <si>
    <t>6.7</t>
  </si>
  <si>
    <t>38.2</t>
  </si>
  <si>
    <t>23.5</t>
  </si>
  <si>
    <t>37.8</t>
  </si>
  <si>
    <t>27.8</t>
  </si>
  <si>
    <t>35.1</t>
  </si>
  <si>
    <t>13.5</t>
  </si>
  <si>
    <t>41.0</t>
  </si>
  <si>
    <t>61.5</t>
  </si>
  <si>
    <t>27.5</t>
  </si>
  <si>
    <t>45.7</t>
  </si>
  <si>
    <t>EDUCACIÓN ARTÍSTICA</t>
  </si>
  <si>
    <t>EDUCACIÓN FÍSICA</t>
  </si>
  <si>
    <t>30.7</t>
  </si>
  <si>
    <t>39.5</t>
  </si>
  <si>
    <t>9.4</t>
  </si>
  <si>
    <t>26.5</t>
  </si>
  <si>
    <t>29.4</t>
  </si>
  <si>
    <t>28.2</t>
  </si>
  <si>
    <t>56.4</t>
  </si>
  <si>
    <t>65.0</t>
  </si>
  <si>
    <t>JORNADA MAÑANA</t>
  </si>
  <si>
    <t>JORNADA TARDE</t>
  </si>
  <si>
    <t>ASIGNATURA CON MAYOR PERDIDA EN LA SEDE</t>
  </si>
  <si>
    <t>ASIGNATURA CON MAYOR PERDIDA JORNADA MAÑANA</t>
  </si>
  <si>
    <t>ASIGNATURA CON MAYOR PERDIDA EN LA JORNADA TARDE</t>
  </si>
  <si>
    <t>ESTUDIANTES RETIRADOS</t>
  </si>
  <si>
    <t>POSIBLES DESERTORES</t>
  </si>
  <si>
    <t>NO</t>
  </si>
  <si>
    <t>YERALDIN NAZARETH MEZA PALACIOS</t>
  </si>
  <si>
    <t>BRIYITH CATALINA ESPINOSA RODRIGUEZ</t>
  </si>
  <si>
    <t>JUAN SEBASTIAN RACHE GARCÍA</t>
  </si>
  <si>
    <t>YULIE SOFÍA ARIAS MARTÍNEZ</t>
  </si>
  <si>
    <t>JOHAN SAMUEL DUEÑAS TORRES</t>
  </si>
  <si>
    <t>CRISTIAN CAMILO BERNAL ALVAREZ</t>
  </si>
  <si>
    <t>EDWARD ALEJANDRO  PLAZAS ALVARADO</t>
  </si>
  <si>
    <t>KEVIN STIVEN BERNAL ALVAREZ</t>
  </si>
  <si>
    <t>ANDRES SANTIAGO SAMACA CANARIA</t>
  </si>
  <si>
    <t>ANDRES  SANTIAGO BOHORQUEZ HURTADO</t>
  </si>
  <si>
    <t>GUIAS</t>
  </si>
  <si>
    <t>3.1</t>
  </si>
  <si>
    <t>19.4</t>
  </si>
  <si>
    <t>6.1</t>
  </si>
  <si>
    <t>SECCIÓN CON MAYOR PERDIDA DE ASIGNATURAS JORNADA MAÑANA</t>
  </si>
  <si>
    <t>SECCIÓN CON MAYOR PERDIDA DE ASIGNATURAS JORNADA TARDE</t>
  </si>
  <si>
    <t>SECCIÓN CON MAYOR PERDIDA DE ASIGNATURAS EN LA SEDE</t>
  </si>
  <si>
    <t>SECCIÓN CON MAYOR PÉRDIDA DE ASIGNATURAS EN LA SEDE</t>
  </si>
  <si>
    <t>8.3</t>
  </si>
  <si>
    <t>3.3</t>
  </si>
  <si>
    <t>8.6</t>
  </si>
  <si>
    <t>11.4</t>
  </si>
  <si>
    <t>12.9</t>
  </si>
  <si>
    <t>5.6</t>
  </si>
  <si>
    <t>33.3</t>
  </si>
  <si>
    <t>6.9</t>
  </si>
  <si>
    <t>18.2</t>
  </si>
  <si>
    <t>10.0</t>
  </si>
  <si>
    <t>3.0</t>
  </si>
  <si>
    <t>29.0</t>
  </si>
  <si>
    <t>ESTADÍSTICO PRIMER PERÍODO-2024 SEDE AMÉRICAS</t>
  </si>
  <si>
    <t>3.7</t>
  </si>
  <si>
    <t>9.1</t>
  </si>
  <si>
    <t>3.2</t>
  </si>
  <si>
    <t>9.7</t>
  </si>
  <si>
    <t>24.2</t>
  </si>
  <si>
    <t>36.1</t>
  </si>
  <si>
    <t>42.9</t>
  </si>
  <si>
    <t>22.2</t>
  </si>
  <si>
    <t>45.2</t>
  </si>
  <si>
    <t>22.6</t>
  </si>
  <si>
    <t>26.7</t>
  </si>
  <si>
    <t>13.3</t>
  </si>
  <si>
    <t>43.3</t>
  </si>
  <si>
    <t>LENGUA CASTELLANA-MATEMÁTICAS</t>
  </si>
  <si>
    <t>T</t>
  </si>
  <si>
    <t>M</t>
  </si>
  <si>
    <t>11.1</t>
  </si>
  <si>
    <t>4.3</t>
  </si>
  <si>
    <t>3.6</t>
  </si>
  <si>
    <t>8.7</t>
  </si>
  <si>
    <t>13.6</t>
  </si>
  <si>
    <t>3.4</t>
  </si>
  <si>
    <t>7.1</t>
  </si>
  <si>
    <t>6.3</t>
  </si>
  <si>
    <t>38.7</t>
  </si>
  <si>
    <t>MATEMÁTICAS-SOCIALES</t>
  </si>
  <si>
    <t>C.NATURALES</t>
  </si>
  <si>
    <t>C. SOCIALES</t>
  </si>
  <si>
    <t>305-104</t>
  </si>
  <si>
    <t xml:space="preserve"> NÚMERO DE ASIGNATURAS PERDIDAS SEDE AMÉRICAS PRIMER PERÍODO 2024</t>
  </si>
  <si>
    <t>3 ASIGNATURAS O MAS</t>
  </si>
  <si>
    <t>TOTAL JORNADA MAÑANA</t>
  </si>
  <si>
    <t>TOTAL JORNADA TARDE</t>
  </si>
  <si>
    <t>TOTAL SEDE</t>
  </si>
  <si>
    <t>3 ASIGNATURAS O MÁS</t>
  </si>
  <si>
    <t>ESTADÍSTICO SEDE RICAURTE PRIMER PERÍODO 2024</t>
  </si>
  <si>
    <t>4.5</t>
  </si>
  <si>
    <t>8.0</t>
  </si>
  <si>
    <t>C. NATURALES. C. SOCIALES -LENGUA CASTELLANA</t>
  </si>
  <si>
    <t xml:space="preserve"> NÚMERO DE ASIGNATURAS PERDIDAS SEDE RICAURTE PRIMER PERÍODO 2024</t>
  </si>
  <si>
    <t>ESTADÍSTICO PRIMER  PERÍODO 2024 SEDE PILOTO</t>
  </si>
  <si>
    <t xml:space="preserve"> NÚMERO DE ASIGNATURAS PERDIDAS SEDE PILOTO SEGUNDO PERÍODO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</si>
</sst>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trike/>
      <sz val="8"/>
      <color theme="1"/>
      <name val="Calibri"/>
      <family val="2"/>
    </font>
    <font>
      <sz val="11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0" fillId="0" borderId="1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0" fillId="0" borderId="26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19" xfId="0" applyFill="1" applyBorder="1"/>
    <xf numFmtId="0" fontId="7" fillId="5" borderId="1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5" borderId="28" xfId="0" applyFont="1" applyFill="1" applyBorder="1"/>
    <xf numFmtId="0" fontId="11" fillId="5" borderId="25" xfId="0" applyFont="1" applyFill="1" applyBorder="1" applyAlignment="1">
      <alignment vertical="top"/>
    </xf>
    <xf numFmtId="1" fontId="9" fillId="5" borderId="19" xfId="0" applyNumberFormat="1" applyFont="1" applyFill="1" applyBorder="1" applyAlignment="1">
      <alignment horizontal="center" vertical="center" wrapText="1"/>
    </xf>
    <xf numFmtId="0" fontId="10" fillId="5" borderId="19" xfId="0" applyFont="1" applyFill="1" applyBorder="1"/>
    <xf numFmtId="0" fontId="12" fillId="5" borderId="19" xfId="0" applyFont="1" applyFill="1" applyBorder="1" applyAlignment="1">
      <alignment horizontal="center" vertical="center" wrapText="1"/>
    </xf>
    <xf numFmtId="164" fontId="12" fillId="5" borderId="19" xfId="0" applyNumberFormat="1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1" fillId="5" borderId="19" xfId="0" applyFont="1" applyFill="1" applyBorder="1" applyAlignment="1">
      <alignment vertical="top"/>
    </xf>
    <xf numFmtId="0" fontId="10" fillId="0" borderId="0" xfId="0" applyFont="1" applyAlignment="1">
      <alignment vertical="center"/>
    </xf>
    <xf numFmtId="0" fontId="10" fillId="5" borderId="1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/>
    </xf>
    <xf numFmtId="0" fontId="7" fillId="2" borderId="19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/>
    </xf>
    <xf numFmtId="0" fontId="7" fillId="3" borderId="19" xfId="0" applyFont="1" applyFill="1" applyBorder="1" applyAlignment="1">
      <alignment vertical="center"/>
    </xf>
    <xf numFmtId="0" fontId="10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7" fillId="4" borderId="19" xfId="0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0" fillId="5" borderId="19" xfId="0" applyFont="1" applyFill="1" applyBorder="1" applyAlignment="1"/>
    <xf numFmtId="0" fontId="0" fillId="0" borderId="19" xfId="0" applyBorder="1"/>
    <xf numFmtId="0" fontId="5" fillId="0" borderId="25" xfId="0" applyFont="1" applyBorder="1" applyAlignment="1">
      <alignment horizontal="left" vertical="top"/>
    </xf>
    <xf numFmtId="0" fontId="11" fillId="5" borderId="31" xfId="0" applyFont="1" applyFill="1" applyBorder="1" applyAlignment="1">
      <alignment vertical="top"/>
    </xf>
    <xf numFmtId="0" fontId="12" fillId="5" borderId="30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vertical="top"/>
    </xf>
    <xf numFmtId="0" fontId="9" fillId="5" borderId="30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/>
    </xf>
    <xf numFmtId="0" fontId="9" fillId="5" borderId="19" xfId="0" applyFont="1" applyFill="1" applyBorder="1" applyAlignment="1">
      <alignment vertical="center" wrapText="1"/>
    </xf>
    <xf numFmtId="0" fontId="0" fillId="8" borderId="19" xfId="0" applyFill="1" applyBorder="1"/>
    <xf numFmtId="0" fontId="5" fillId="5" borderId="19" xfId="0" applyFont="1" applyFill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6" borderId="19" xfId="0" applyFont="1" applyFill="1" applyBorder="1" applyAlignment="1">
      <alignment vertical="top"/>
    </xf>
    <xf numFmtId="0" fontId="5" fillId="8" borderId="19" xfId="0" applyFont="1" applyFill="1" applyBorder="1" applyAlignment="1">
      <alignment vertical="top"/>
    </xf>
    <xf numFmtId="0" fontId="7" fillId="5" borderId="30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left" vertical="top"/>
    </xf>
    <xf numFmtId="0" fontId="5" fillId="8" borderId="19" xfId="0" applyFont="1" applyFill="1" applyBorder="1" applyAlignment="1">
      <alignment horizontal="left" vertical="top"/>
    </xf>
    <xf numFmtId="0" fontId="5" fillId="9" borderId="19" xfId="0" applyFont="1" applyFill="1" applyBorder="1" applyAlignment="1">
      <alignment horizontal="left" vertical="top"/>
    </xf>
    <xf numFmtId="0" fontId="11" fillId="5" borderId="29" xfId="0" applyFont="1" applyFill="1" applyBorder="1" applyAlignment="1">
      <alignment vertical="top"/>
    </xf>
    <xf numFmtId="0" fontId="12" fillId="5" borderId="34" xfId="0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horizontal="left" vertical="top"/>
    </xf>
    <xf numFmtId="0" fontId="12" fillId="5" borderId="35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left" vertical="top"/>
    </xf>
    <xf numFmtId="0" fontId="0" fillId="10" borderId="19" xfId="0" applyFill="1" applyBorder="1"/>
    <xf numFmtId="0" fontId="9" fillId="11" borderId="19" xfId="0" applyFont="1" applyFill="1" applyBorder="1" applyAlignment="1">
      <alignment horizontal="center"/>
    </xf>
    <xf numFmtId="0" fontId="5" fillId="10" borderId="28" xfId="0" applyFont="1" applyFill="1" applyBorder="1" applyAlignment="1">
      <alignment horizontal="left" vertical="top"/>
    </xf>
    <xf numFmtId="0" fontId="0" fillId="10" borderId="28" xfId="0" applyFill="1" applyBorder="1"/>
    <xf numFmtId="0" fontId="0" fillId="11" borderId="19" xfId="0" applyFill="1" applyBorder="1"/>
    <xf numFmtId="0" fontId="11" fillId="11" borderId="19" xfId="0" applyFont="1" applyFill="1" applyBorder="1" applyAlignment="1">
      <alignment vertical="top"/>
    </xf>
    <xf numFmtId="0" fontId="5" fillId="11" borderId="19" xfId="0" applyFont="1" applyFill="1" applyBorder="1" applyAlignment="1">
      <alignment vertical="top"/>
    </xf>
    <xf numFmtId="0" fontId="9" fillId="12" borderId="28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 wrapText="1"/>
    </xf>
    <xf numFmtId="0" fontId="5" fillId="11" borderId="28" xfId="0" applyFont="1" applyFill="1" applyBorder="1" applyAlignment="1">
      <alignment horizontal="left" vertical="top"/>
    </xf>
    <xf numFmtId="0" fontId="0" fillId="11" borderId="28" xfId="0" applyFill="1" applyBorder="1"/>
    <xf numFmtId="0" fontId="11" fillId="11" borderId="28" xfId="0" applyFont="1" applyFill="1" applyBorder="1" applyAlignment="1">
      <alignment vertical="top"/>
    </xf>
    <xf numFmtId="0" fontId="9" fillId="11" borderId="28" xfId="0" applyFont="1" applyFill="1" applyBorder="1" applyAlignment="1">
      <alignment horizontal="center"/>
    </xf>
    <xf numFmtId="0" fontId="5" fillId="11" borderId="28" xfId="0" applyFont="1" applyFill="1" applyBorder="1" applyAlignment="1">
      <alignment vertical="top"/>
    </xf>
    <xf numFmtId="0" fontId="5" fillId="12" borderId="19" xfId="0" applyFont="1" applyFill="1" applyBorder="1" applyAlignment="1">
      <alignment horizontal="left" vertical="top"/>
    </xf>
    <xf numFmtId="0" fontId="0" fillId="12" borderId="19" xfId="0" applyFill="1" applyBorder="1"/>
    <xf numFmtId="0" fontId="11" fillId="12" borderId="19" xfId="0" applyFont="1" applyFill="1" applyBorder="1" applyAlignment="1">
      <alignment vertical="top"/>
    </xf>
    <xf numFmtId="1" fontId="9" fillId="5" borderId="29" xfId="0" applyNumberFormat="1" applyFont="1" applyFill="1" applyBorder="1" applyAlignment="1">
      <alignment horizontal="center" vertical="center" wrapText="1"/>
    </xf>
    <xf numFmtId="1" fontId="9" fillId="5" borderId="36" xfId="0" applyNumberFormat="1" applyFont="1" applyFill="1" applyBorder="1" applyAlignment="1">
      <alignment horizontal="center" vertical="center" wrapText="1"/>
    </xf>
    <xf numFmtId="0" fontId="11" fillId="13" borderId="19" xfId="0" applyFont="1" applyFill="1" applyBorder="1" applyAlignment="1">
      <alignment vertical="top"/>
    </xf>
    <xf numFmtId="0" fontId="9" fillId="13" borderId="19" xfId="0" applyFont="1" applyFill="1" applyBorder="1" applyAlignment="1">
      <alignment horizontal="center" vertical="center" wrapText="1"/>
    </xf>
    <xf numFmtId="0" fontId="5" fillId="12" borderId="28" xfId="0" applyFont="1" applyFill="1" applyBorder="1" applyAlignment="1">
      <alignment horizontal="left" vertical="top"/>
    </xf>
    <xf numFmtId="0" fontId="0" fillId="12" borderId="28" xfId="0" applyFill="1" applyBorder="1"/>
    <xf numFmtId="0" fontId="11" fillId="12" borderId="28" xfId="0" applyFont="1" applyFill="1" applyBorder="1" applyAlignment="1">
      <alignment vertical="top"/>
    </xf>
    <xf numFmtId="0" fontId="0" fillId="0" borderId="28" xfId="0" applyBorder="1"/>
    <xf numFmtId="0" fontId="5" fillId="13" borderId="19" xfId="0" applyFont="1" applyFill="1" applyBorder="1" applyAlignment="1">
      <alignment horizontal="left" vertical="top"/>
    </xf>
    <xf numFmtId="0" fontId="0" fillId="13" borderId="19" xfId="0" applyFill="1" applyBorder="1"/>
    <xf numFmtId="0" fontId="0" fillId="0" borderId="29" xfId="0" applyBorder="1"/>
    <xf numFmtId="0" fontId="0" fillId="0" borderId="36" xfId="0" applyBorder="1"/>
    <xf numFmtId="0" fontId="12" fillId="14" borderId="19" xfId="0" applyFont="1" applyFill="1" applyBorder="1" applyAlignment="1">
      <alignment horizontal="center" vertical="center" wrapText="1"/>
    </xf>
    <xf numFmtId="0" fontId="11" fillId="14" borderId="19" xfId="0" applyFont="1" applyFill="1" applyBorder="1" applyAlignment="1">
      <alignment vertical="top"/>
    </xf>
    <xf numFmtId="0" fontId="9" fillId="14" borderId="19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left" vertical="top"/>
    </xf>
    <xf numFmtId="0" fontId="0" fillId="13" borderId="28" xfId="0" applyFill="1" applyBorder="1"/>
    <xf numFmtId="0" fontId="10" fillId="13" borderId="28" xfId="0" applyFont="1" applyFill="1" applyBorder="1" applyAlignment="1">
      <alignment horizontal="center"/>
    </xf>
    <xf numFmtId="0" fontId="11" fillId="13" borderId="28" xfId="0" applyFont="1" applyFill="1" applyBorder="1" applyAlignment="1">
      <alignment vertical="top"/>
    </xf>
    <xf numFmtId="0" fontId="9" fillId="13" borderId="28" xfId="0" applyFont="1" applyFill="1" applyBorder="1" applyAlignment="1">
      <alignment horizontal="center" vertical="center" wrapText="1"/>
    </xf>
    <xf numFmtId="0" fontId="5" fillId="14" borderId="19" xfId="0" applyFont="1" applyFill="1" applyBorder="1" applyAlignment="1">
      <alignment horizontal="left" vertical="top"/>
    </xf>
    <xf numFmtId="0" fontId="0" fillId="14" borderId="19" xfId="0" applyFill="1" applyBorder="1"/>
    <xf numFmtId="0" fontId="15" fillId="7" borderId="19" xfId="0" applyFont="1" applyFill="1" applyBorder="1" applyAlignment="1">
      <alignment horizontal="left" vertical="top"/>
    </xf>
    <xf numFmtId="0" fontId="0" fillId="2" borderId="19" xfId="0" applyFill="1" applyBorder="1"/>
    <xf numFmtId="0" fontId="0" fillId="3" borderId="19" xfId="0" applyFill="1" applyBorder="1"/>
    <xf numFmtId="0" fontId="0" fillId="4" borderId="19" xfId="0" applyFill="1" applyBorder="1"/>
    <xf numFmtId="0" fontId="15" fillId="0" borderId="31" xfId="0" applyFont="1" applyBorder="1" applyAlignment="1">
      <alignment horizontal="left" vertical="top"/>
    </xf>
    <xf numFmtId="0" fontId="15" fillId="4" borderId="31" xfId="0" applyFont="1" applyFill="1" applyBorder="1" applyAlignment="1">
      <alignment vertical="top"/>
    </xf>
    <xf numFmtId="0" fontId="15" fillId="3" borderId="31" xfId="0" applyFont="1" applyFill="1" applyBorder="1" applyAlignment="1">
      <alignment vertical="top"/>
    </xf>
    <xf numFmtId="0" fontId="15" fillId="2" borderId="31" xfId="0" applyFont="1" applyFill="1" applyBorder="1" applyAlignment="1">
      <alignment vertical="top"/>
    </xf>
    <xf numFmtId="0" fontId="0" fillId="5" borderId="29" xfId="0" applyFill="1" applyBorder="1"/>
    <xf numFmtId="0" fontId="5" fillId="5" borderId="25" xfId="0" applyFont="1" applyFill="1" applyBorder="1" applyAlignment="1">
      <alignment vertical="top"/>
    </xf>
    <xf numFmtId="0" fontId="5" fillId="5" borderId="25" xfId="0" applyFont="1" applyFill="1" applyBorder="1" applyAlignment="1">
      <alignment horizontal="left" vertical="top"/>
    </xf>
    <xf numFmtId="0" fontId="0" fillId="5" borderId="28" xfId="0" applyFill="1" applyBorder="1"/>
    <xf numFmtId="0" fontId="5" fillId="5" borderId="28" xfId="0" applyFont="1" applyFill="1" applyBorder="1" applyAlignment="1">
      <alignment vertical="top"/>
    </xf>
    <xf numFmtId="0" fontId="5" fillId="5" borderId="29" xfId="0" applyFont="1" applyFill="1" applyBorder="1" applyAlignment="1">
      <alignment vertical="top"/>
    </xf>
    <xf numFmtId="0" fontId="5" fillId="5" borderId="36" xfId="0" applyFont="1" applyFill="1" applyBorder="1" applyAlignment="1">
      <alignment vertical="top"/>
    </xf>
    <xf numFmtId="0" fontId="0" fillId="5" borderId="36" xfId="0" applyFill="1" applyBorder="1"/>
    <xf numFmtId="1" fontId="9" fillId="5" borderId="28" xfId="0" applyNumberFormat="1" applyFont="1" applyFill="1" applyBorder="1" applyAlignment="1">
      <alignment horizontal="center" vertical="center" wrapText="1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4" fillId="5" borderId="0" xfId="0" applyFont="1" applyFill="1" applyAlignment="1">
      <alignment vertical="center"/>
    </xf>
    <xf numFmtId="0" fontId="7" fillId="5" borderId="30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/>
    </xf>
    <xf numFmtId="0" fontId="10" fillId="5" borderId="30" xfId="0" applyFont="1" applyFill="1" applyBorder="1"/>
    <xf numFmtId="0" fontId="0" fillId="5" borderId="30" xfId="0" applyFill="1" applyBorder="1"/>
    <xf numFmtId="0" fontId="0" fillId="5" borderId="18" xfId="0" applyFill="1" applyBorder="1"/>
    <xf numFmtId="0" fontId="0" fillId="5" borderId="35" xfId="0" applyFill="1" applyBorder="1"/>
    <xf numFmtId="0" fontId="10" fillId="5" borderId="18" xfId="0" applyFont="1" applyFill="1" applyBorder="1"/>
    <xf numFmtId="0" fontId="10" fillId="5" borderId="35" xfId="0" applyFont="1" applyFill="1" applyBorder="1"/>
    <xf numFmtId="0" fontId="5" fillId="5" borderId="35" xfId="0" applyFont="1" applyFill="1" applyBorder="1" applyAlignment="1">
      <alignment vertical="top"/>
    </xf>
    <xf numFmtId="0" fontId="9" fillId="5" borderId="3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vertical="top"/>
    </xf>
    <xf numFmtId="0" fontId="5" fillId="5" borderId="30" xfId="0" applyFont="1" applyFill="1" applyBorder="1" applyAlignment="1">
      <alignment vertical="top"/>
    </xf>
    <xf numFmtId="0" fontId="11" fillId="5" borderId="30" xfId="0" applyFont="1" applyFill="1" applyBorder="1" applyAlignment="1">
      <alignment vertical="top"/>
    </xf>
    <xf numFmtId="0" fontId="11" fillId="5" borderId="54" xfId="0" applyFont="1" applyFill="1" applyBorder="1" applyAlignment="1">
      <alignment vertical="top"/>
    </xf>
    <xf numFmtId="0" fontId="9" fillId="5" borderId="34" xfId="0" applyFont="1" applyFill="1" applyBorder="1" applyAlignment="1">
      <alignment horizontal="center" vertical="center" wrapText="1"/>
    </xf>
    <xf numFmtId="1" fontId="9" fillId="5" borderId="30" xfId="0" applyNumberFormat="1" applyFont="1" applyFill="1" applyBorder="1" applyAlignment="1">
      <alignment horizontal="center" vertical="center" wrapText="1"/>
    </xf>
    <xf numFmtId="0" fontId="10" fillId="5" borderId="30" xfId="0" applyFont="1" applyFill="1" applyBorder="1" applyAlignment="1"/>
    <xf numFmtId="0" fontId="15" fillId="5" borderId="37" xfId="0" applyFont="1" applyFill="1" applyBorder="1" applyAlignment="1">
      <alignment horizontal="left" vertical="top"/>
    </xf>
    <xf numFmtId="0" fontId="15" fillId="5" borderId="55" xfId="0" applyFont="1" applyFill="1" applyBorder="1" applyAlignment="1">
      <alignment vertical="top"/>
    </xf>
    <xf numFmtId="0" fontId="0" fillId="5" borderId="0" xfId="0" applyFill="1" applyBorder="1"/>
    <xf numFmtId="0" fontId="1" fillId="5" borderId="7" xfId="0" applyFont="1" applyFill="1" applyBorder="1"/>
    <xf numFmtId="164" fontId="1" fillId="5" borderId="51" xfId="0" applyNumberFormat="1" applyFont="1" applyFill="1" applyBorder="1"/>
    <xf numFmtId="0" fontId="9" fillId="5" borderId="30" xfId="0" applyFont="1" applyFill="1" applyBorder="1" applyAlignment="1">
      <alignment vertical="center" wrapText="1"/>
    </xf>
    <xf numFmtId="0" fontId="0" fillId="5" borderId="54" xfId="0" applyFill="1" applyBorder="1"/>
    <xf numFmtId="0" fontId="7" fillId="5" borderId="1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4" borderId="7" xfId="0" applyFont="1" applyFill="1" applyBorder="1"/>
    <xf numFmtId="0" fontId="14" fillId="5" borderId="0" xfId="0" applyFont="1" applyFill="1" applyAlignment="1">
      <alignment horizontal="center" vertical="center"/>
    </xf>
    <xf numFmtId="0" fontId="15" fillId="2" borderId="55" xfId="0" applyFont="1" applyFill="1" applyBorder="1" applyAlignment="1">
      <alignment vertical="top"/>
    </xf>
    <xf numFmtId="0" fontId="15" fillId="2" borderId="38" xfId="0" applyFont="1" applyFill="1" applyBorder="1" applyAlignment="1">
      <alignment vertical="top"/>
    </xf>
    <xf numFmtId="0" fontId="15" fillId="3" borderId="55" xfId="0" applyFont="1" applyFill="1" applyBorder="1" applyAlignment="1">
      <alignment vertical="top"/>
    </xf>
    <xf numFmtId="0" fontId="15" fillId="4" borderId="55" xfId="0" applyFont="1" applyFill="1" applyBorder="1" applyAlignment="1">
      <alignment vertical="top"/>
    </xf>
    <xf numFmtId="0" fontId="15" fillId="15" borderId="55" xfId="0" applyFont="1" applyFill="1" applyBorder="1" applyAlignment="1">
      <alignment vertical="top"/>
    </xf>
    <xf numFmtId="0" fontId="7" fillId="5" borderId="6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7" xfId="0" applyFont="1" applyFill="1" applyBorder="1" applyAlignment="1">
      <alignment horizontal="center"/>
    </xf>
    <xf numFmtId="0" fontId="7" fillId="2" borderId="5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1" fontId="10" fillId="3" borderId="51" xfId="0" applyNumberFormat="1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1" fontId="10" fillId="4" borderId="51" xfId="0" applyNumberFormat="1" applyFont="1" applyFill="1" applyBorder="1" applyAlignment="1">
      <alignment horizontal="center"/>
    </xf>
    <xf numFmtId="0" fontId="1" fillId="5" borderId="19" xfId="0" applyFont="1" applyFill="1" applyBorder="1"/>
    <xf numFmtId="164" fontId="1" fillId="5" borderId="19" xfId="0" applyNumberFormat="1" applyFont="1" applyFill="1" applyBorder="1"/>
    <xf numFmtId="0" fontId="5" fillId="5" borderId="31" xfId="0" applyFont="1" applyFill="1" applyBorder="1" applyAlignment="1">
      <alignment horizontal="left" vertical="top"/>
    </xf>
    <xf numFmtId="0" fontId="5" fillId="5" borderId="31" xfId="0" applyFont="1" applyFill="1" applyBorder="1" applyAlignment="1">
      <alignment vertical="top"/>
    </xf>
    <xf numFmtId="0" fontId="15" fillId="5" borderId="31" xfId="0" applyFont="1" applyFill="1" applyBorder="1" applyAlignment="1">
      <alignment vertical="top"/>
    </xf>
    <xf numFmtId="0" fontId="11" fillId="0" borderId="25" xfId="0" applyFont="1" applyBorder="1" applyAlignment="1">
      <alignment vertical="top"/>
    </xf>
    <xf numFmtId="0" fontId="11" fillId="9" borderId="25" xfId="0" applyFont="1" applyFill="1" applyBorder="1" applyAlignment="1">
      <alignment vertical="top"/>
    </xf>
    <xf numFmtId="0" fontId="11" fillId="10" borderId="25" xfId="0" applyFont="1" applyFill="1" applyBorder="1" applyAlignment="1">
      <alignment vertical="top"/>
    </xf>
    <xf numFmtId="0" fontId="11" fillId="11" borderId="25" xfId="0" applyFont="1" applyFill="1" applyBorder="1" applyAlignment="1">
      <alignment vertical="top"/>
    </xf>
    <xf numFmtId="0" fontId="11" fillId="14" borderId="25" xfId="0" applyFont="1" applyFill="1" applyBorder="1" applyAlignment="1">
      <alignment vertical="top"/>
    </xf>
    <xf numFmtId="0" fontId="12" fillId="8" borderId="19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1" fontId="9" fillId="8" borderId="29" xfId="0" applyNumberFormat="1" applyFont="1" applyFill="1" applyBorder="1" applyAlignment="1">
      <alignment horizontal="center" vertical="center" wrapText="1"/>
    </xf>
    <xf numFmtId="0" fontId="10" fillId="8" borderId="19" xfId="0" applyFont="1" applyFill="1" applyBorder="1"/>
    <xf numFmtId="0" fontId="0" fillId="8" borderId="29" xfId="0" applyFill="1" applyBorder="1"/>
    <xf numFmtId="0" fontId="11" fillId="8" borderId="25" xfId="0" applyFont="1" applyFill="1" applyBorder="1" applyAlignment="1">
      <alignment vertical="top"/>
    </xf>
    <xf numFmtId="0" fontId="0" fillId="6" borderId="19" xfId="0" applyFill="1" applyBorder="1"/>
    <xf numFmtId="0" fontId="12" fillId="6" borderId="19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164" fontId="12" fillId="6" borderId="19" xfId="0" applyNumberFormat="1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vertical="top"/>
    </xf>
    <xf numFmtId="0" fontId="12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1" fontId="9" fillId="6" borderId="29" xfId="0" applyNumberFormat="1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/>
    </xf>
    <xf numFmtId="0" fontId="11" fillId="5" borderId="28" xfId="0" applyFont="1" applyFill="1" applyBorder="1" applyAlignment="1">
      <alignment vertical="top"/>
    </xf>
    <xf numFmtId="0" fontId="11" fillId="16" borderId="25" xfId="0" applyFont="1" applyFill="1" applyBorder="1" applyAlignment="1">
      <alignment vertical="top"/>
    </xf>
    <xf numFmtId="0" fontId="2" fillId="0" borderId="19" xfId="0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2" fillId="0" borderId="56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2" borderId="19" xfId="0" applyFont="1" applyFill="1" applyBorder="1"/>
    <xf numFmtId="164" fontId="1" fillId="2" borderId="19" xfId="0" applyNumberFormat="1" applyFont="1" applyFill="1" applyBorder="1"/>
    <xf numFmtId="0" fontId="1" fillId="3" borderId="19" xfId="0" applyFont="1" applyFill="1" applyBorder="1"/>
    <xf numFmtId="164" fontId="1" fillId="3" borderId="19" xfId="0" applyNumberFormat="1" applyFont="1" applyFill="1" applyBorder="1"/>
    <xf numFmtId="0" fontId="1" fillId="4" borderId="19" xfId="0" applyFont="1" applyFill="1" applyBorder="1"/>
    <xf numFmtId="164" fontId="1" fillId="4" borderId="19" xfId="0" applyNumberFormat="1" applyFont="1" applyFill="1" applyBorder="1"/>
    <xf numFmtId="0" fontId="11" fillId="2" borderId="25" xfId="0" applyFont="1" applyFill="1" applyBorder="1" applyAlignment="1">
      <alignment vertical="top"/>
    </xf>
    <xf numFmtId="0" fontId="15" fillId="15" borderId="31" xfId="0" applyFont="1" applyFill="1" applyBorder="1" applyAlignment="1">
      <alignment vertical="top"/>
    </xf>
    <xf numFmtId="0" fontId="1" fillId="5" borderId="59" xfId="0" applyFont="1" applyFill="1" applyBorder="1"/>
    <xf numFmtId="164" fontId="1" fillId="5" borderId="52" xfId="0" applyNumberFormat="1" applyFont="1" applyFill="1" applyBorder="1"/>
    <xf numFmtId="0" fontId="5" fillId="5" borderId="32" xfId="0" applyFont="1" applyFill="1" applyBorder="1" applyAlignment="1">
      <alignment horizontal="left" vertical="top"/>
    </xf>
    <xf numFmtId="0" fontId="5" fillId="5" borderId="32" xfId="0" applyFont="1" applyFill="1" applyBorder="1" applyAlignment="1">
      <alignment vertical="top"/>
    </xf>
    <xf numFmtId="0" fontId="5" fillId="5" borderId="25" xfId="0" applyFont="1" applyFill="1" applyBorder="1" applyAlignment="1">
      <alignment horizontal="center" vertical="top"/>
    </xf>
    <xf numFmtId="0" fontId="5" fillId="5" borderId="41" xfId="0" applyFont="1" applyFill="1" applyBorder="1" applyAlignment="1">
      <alignment horizontal="left" vertical="top"/>
    </xf>
    <xf numFmtId="0" fontId="12" fillId="5" borderId="53" xfId="0" applyFont="1" applyFill="1" applyBorder="1" applyAlignment="1">
      <alignment horizontal="center" vertical="center" wrapText="1"/>
    </xf>
    <xf numFmtId="0" fontId="11" fillId="5" borderId="53" xfId="0" applyFont="1" applyFill="1" applyBorder="1" applyAlignment="1">
      <alignment vertical="top"/>
    </xf>
    <xf numFmtId="0" fontId="5" fillId="5" borderId="43" xfId="0" applyFont="1" applyFill="1" applyBorder="1" applyAlignment="1">
      <alignment vertical="top"/>
    </xf>
    <xf numFmtId="0" fontId="5" fillId="5" borderId="44" xfId="0" applyFont="1" applyFill="1" applyBorder="1" applyAlignment="1">
      <alignment vertical="top"/>
    </xf>
    <xf numFmtId="0" fontId="5" fillId="5" borderId="45" xfId="0" applyFont="1" applyFill="1" applyBorder="1" applyAlignment="1">
      <alignment horizontal="left" vertical="top"/>
    </xf>
    <xf numFmtId="0" fontId="5" fillId="5" borderId="46" xfId="0" applyFont="1" applyFill="1" applyBorder="1" applyAlignment="1">
      <alignment horizontal="left" vertical="top"/>
    </xf>
    <xf numFmtId="0" fontId="0" fillId="5" borderId="47" xfId="0" applyFill="1" applyBorder="1"/>
    <xf numFmtId="0" fontId="11" fillId="5" borderId="47" xfId="0" applyFont="1" applyFill="1" applyBorder="1" applyAlignment="1">
      <alignment vertical="top"/>
    </xf>
    <xf numFmtId="0" fontId="0" fillId="5" borderId="42" xfId="0" applyFill="1" applyBorder="1"/>
    <xf numFmtId="0" fontId="11" fillId="5" borderId="42" xfId="0" applyFont="1" applyFill="1" applyBorder="1" applyAlignment="1">
      <alignment vertical="top"/>
    </xf>
    <xf numFmtId="0" fontId="9" fillId="5" borderId="42" xfId="0" applyFont="1" applyFill="1" applyBorder="1" applyAlignment="1">
      <alignment horizontal="center"/>
    </xf>
    <xf numFmtId="0" fontId="9" fillId="5" borderId="47" xfId="0" applyFont="1" applyFill="1" applyBorder="1" applyAlignment="1">
      <alignment horizontal="center" vertical="center" wrapText="1"/>
    </xf>
    <xf numFmtId="0" fontId="0" fillId="5" borderId="53" xfId="0" applyFill="1" applyBorder="1"/>
    <xf numFmtId="0" fontId="9" fillId="5" borderId="53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vertical="top"/>
    </xf>
    <xf numFmtId="0" fontId="12" fillId="5" borderId="47" xfId="0" applyFont="1" applyFill="1" applyBorder="1" applyAlignment="1">
      <alignment horizontal="center" vertical="center" wrapText="1"/>
    </xf>
    <xf numFmtId="0" fontId="11" fillId="5" borderId="43" xfId="0" applyFont="1" applyFill="1" applyBorder="1" applyAlignment="1">
      <alignment vertical="top"/>
    </xf>
    <xf numFmtId="1" fontId="9" fillId="5" borderId="42" xfId="0" applyNumberFormat="1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vertical="top"/>
    </xf>
    <xf numFmtId="0" fontId="5" fillId="5" borderId="50" xfId="0" applyFont="1" applyFill="1" applyBorder="1" applyAlignment="1">
      <alignment vertical="top"/>
    </xf>
    <xf numFmtId="1" fontId="9" fillId="5" borderId="47" xfId="0" applyNumberFormat="1" applyFont="1" applyFill="1" applyBorder="1" applyAlignment="1">
      <alignment horizontal="center" vertical="center" wrapText="1"/>
    </xf>
    <xf numFmtId="0" fontId="10" fillId="5" borderId="42" xfId="0" applyFont="1" applyFill="1" applyBorder="1"/>
    <xf numFmtId="0" fontId="13" fillId="5" borderId="47" xfId="0" applyFont="1" applyFill="1" applyBorder="1" applyAlignment="1">
      <alignment horizontal="center" vertical="center" wrapText="1"/>
    </xf>
    <xf numFmtId="0" fontId="11" fillId="5" borderId="49" xfId="0" applyFont="1" applyFill="1" applyBorder="1" applyAlignment="1">
      <alignment vertical="top"/>
    </xf>
    <xf numFmtId="0" fontId="10" fillId="5" borderId="47" xfId="0" applyFont="1" applyFill="1" applyBorder="1" applyAlignment="1">
      <alignment vertical="center"/>
    </xf>
    <xf numFmtId="0" fontId="5" fillId="2" borderId="25" xfId="0" applyFont="1" applyFill="1" applyBorder="1" applyAlignment="1">
      <alignment horizontal="left" vertical="top"/>
    </xf>
    <xf numFmtId="0" fontId="1" fillId="3" borderId="7" xfId="0" applyFont="1" applyFill="1" applyBorder="1"/>
    <xf numFmtId="0" fontId="5" fillId="3" borderId="25" xfId="0" applyFont="1" applyFill="1" applyBorder="1" applyAlignment="1">
      <alignment horizontal="left" vertical="top"/>
    </xf>
    <xf numFmtId="0" fontId="5" fillId="4" borderId="25" xfId="0" applyFont="1" applyFill="1" applyBorder="1" applyAlignment="1">
      <alignment horizontal="left" vertical="top"/>
    </xf>
    <xf numFmtId="0" fontId="7" fillId="5" borderId="59" xfId="0" applyFont="1" applyFill="1" applyBorder="1" applyAlignment="1">
      <alignment horizontal="center" vertical="center"/>
    </xf>
    <xf numFmtId="1" fontId="10" fillId="5" borderId="52" xfId="0" applyNumberFormat="1" applyFont="1" applyFill="1" applyBorder="1" applyAlignment="1">
      <alignment horizontal="center"/>
    </xf>
    <xf numFmtId="0" fontId="11" fillId="3" borderId="25" xfId="0" applyFont="1" applyFill="1" applyBorder="1" applyAlignment="1">
      <alignment vertical="top"/>
    </xf>
    <xf numFmtId="164" fontId="1" fillId="2" borderId="29" xfId="0" applyNumberFormat="1" applyFont="1" applyFill="1" applyBorder="1"/>
    <xf numFmtId="164" fontId="1" fillId="3" borderId="29" xfId="0" applyNumberFormat="1" applyFont="1" applyFill="1" applyBorder="1"/>
    <xf numFmtId="164" fontId="1" fillId="4" borderId="29" xfId="0" applyNumberFormat="1" applyFont="1" applyFill="1" applyBorder="1"/>
    <xf numFmtId="0" fontId="0" fillId="0" borderId="58" xfId="0" applyBorder="1"/>
    <xf numFmtId="0" fontId="0" fillId="0" borderId="50" xfId="0" applyBorder="1"/>
    <xf numFmtId="0" fontId="0" fillId="0" borderId="7" xfId="0" applyBorder="1"/>
    <xf numFmtId="0" fontId="0" fillId="0" borderId="51" xfId="0" applyBorder="1"/>
    <xf numFmtId="0" fontId="0" fillId="0" borderId="59" xfId="0" applyBorder="1"/>
    <xf numFmtId="0" fontId="0" fillId="0" borderId="52" xfId="0" applyBorder="1"/>
    <xf numFmtId="0" fontId="0" fillId="0" borderId="6" xfId="0" applyBorder="1"/>
    <xf numFmtId="0" fontId="0" fillId="0" borderId="10" xfId="0" applyFill="1" applyBorder="1"/>
    <xf numFmtId="0" fontId="0" fillId="0" borderId="13" xfId="0" applyBorder="1"/>
    <xf numFmtId="0" fontId="4" fillId="5" borderId="24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5" borderId="7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0" borderId="0" xfId="0" applyFont="1"/>
    <xf numFmtId="0" fontId="20" fillId="5" borderId="27" xfId="0" applyFont="1" applyFill="1" applyBorder="1" applyAlignment="1">
      <alignment horizontal="center"/>
    </xf>
    <xf numFmtId="0" fontId="6" fillId="5" borderId="4" xfId="0" applyFont="1" applyFill="1" applyBorder="1"/>
    <xf numFmtId="0" fontId="6" fillId="5" borderId="1" xfId="0" applyFont="1" applyFill="1" applyBorder="1" applyAlignment="1">
      <alignment horizont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1" fontId="24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4" borderId="75" xfId="0" applyFont="1" applyFill="1" applyBorder="1" applyAlignment="1">
      <alignment horizontal="center"/>
    </xf>
    <xf numFmtId="0" fontId="6" fillId="0" borderId="1" xfId="0" applyFont="1" applyBorder="1"/>
    <xf numFmtId="0" fontId="24" fillId="5" borderId="7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4" fillId="5" borderId="9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5" fillId="5" borderId="67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4" fillId="5" borderId="68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/>
    <xf numFmtId="0" fontId="6" fillId="5" borderId="4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/>
    </xf>
    <xf numFmtId="0" fontId="24" fillId="2" borderId="68" xfId="0" applyFont="1" applyFill="1" applyBorder="1" applyAlignment="1">
      <alignment horizontal="center" vertical="center" wrapText="1"/>
    </xf>
    <xf numFmtId="164" fontId="23" fillId="2" borderId="25" xfId="0" applyNumberFormat="1" applyFont="1" applyFill="1" applyBorder="1" applyAlignment="1">
      <alignment horizontal="center" vertical="center"/>
    </xf>
    <xf numFmtId="0" fontId="24" fillId="3" borderId="68" xfId="0" applyFont="1" applyFill="1" applyBorder="1" applyAlignment="1">
      <alignment horizontal="center" vertical="center" wrapText="1"/>
    </xf>
    <xf numFmtId="164" fontId="23" fillId="3" borderId="25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0" fillId="5" borderId="39" xfId="0" applyFont="1" applyFill="1" applyBorder="1" applyAlignment="1">
      <alignment horizontal="center"/>
    </xf>
    <xf numFmtId="164" fontId="27" fillId="2" borderId="1" xfId="0" applyNumberFormat="1" applyFont="1" applyFill="1" applyBorder="1" applyAlignment="1">
      <alignment horizontal="center" vertical="top"/>
    </xf>
    <xf numFmtId="164" fontId="27" fillId="4" borderId="1" xfId="0" applyNumberFormat="1" applyFont="1" applyFill="1" applyBorder="1" applyAlignment="1">
      <alignment horizontal="center" vertical="top"/>
    </xf>
    <xf numFmtId="0" fontId="19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4" fontId="23" fillId="5" borderId="25" xfId="0" applyNumberFormat="1" applyFont="1" applyFill="1" applyBorder="1" applyAlignment="1">
      <alignment horizontal="center" vertical="center"/>
    </xf>
    <xf numFmtId="164" fontId="23" fillId="5" borderId="1" xfId="0" applyNumberFormat="1" applyFont="1" applyFill="1" applyBorder="1" applyAlignment="1">
      <alignment horizontal="center" vertical="center"/>
    </xf>
    <xf numFmtId="0" fontId="24" fillId="5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8" fillId="5" borderId="4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0" fillId="5" borderId="67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8" fillId="5" borderId="15" xfId="0" applyFont="1" applyFill="1" applyBorder="1" applyAlignment="1">
      <alignment horizontal="center" vertical="center" wrapText="1"/>
    </xf>
    <xf numFmtId="164" fontId="27" fillId="5" borderId="25" xfId="0" applyNumberFormat="1" applyFont="1" applyFill="1" applyBorder="1" applyAlignment="1">
      <alignment horizontal="center" vertical="center"/>
    </xf>
    <xf numFmtId="164" fontId="2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28" fillId="5" borderId="16" xfId="0" applyFont="1" applyFill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164" fontId="27" fillId="2" borderId="25" xfId="0" applyNumberFormat="1" applyFont="1" applyFill="1" applyBorder="1" applyAlignment="1">
      <alignment horizontal="center" vertical="center"/>
    </xf>
    <xf numFmtId="164" fontId="27" fillId="3" borderId="25" xfId="0" applyNumberFormat="1" applyFont="1" applyFill="1" applyBorder="1" applyAlignment="1">
      <alignment horizontal="center" vertical="center"/>
    </xf>
    <xf numFmtId="164" fontId="27" fillId="4" borderId="25" xfId="0" applyNumberFormat="1" applyFont="1" applyFill="1" applyBorder="1" applyAlignment="1">
      <alignment horizontal="center" vertical="center"/>
    </xf>
    <xf numFmtId="0" fontId="16" fillId="5" borderId="67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164" fontId="11" fillId="5" borderId="77" xfId="0" applyNumberFormat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11" fillId="2" borderId="77" xfId="0" applyNumberFormat="1" applyFont="1" applyFill="1" applyBorder="1" applyAlignment="1">
      <alignment horizontal="center" vertical="center"/>
    </xf>
    <xf numFmtId="164" fontId="11" fillId="3" borderId="77" xfId="0" applyNumberFormat="1" applyFont="1" applyFill="1" applyBorder="1" applyAlignment="1">
      <alignment horizontal="center" vertical="center"/>
    </xf>
    <xf numFmtId="164" fontId="11" fillId="4" borderId="77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5" fillId="5" borderId="74" xfId="0" applyFont="1" applyFill="1" applyBorder="1" applyAlignment="1">
      <alignment horizontal="center" vertical="center" wrapText="1"/>
    </xf>
    <xf numFmtId="164" fontId="23" fillId="5" borderId="10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1" fontId="23" fillId="5" borderId="9" xfId="0" applyNumberFormat="1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top"/>
    </xf>
    <xf numFmtId="164" fontId="11" fillId="4" borderId="1" xfId="0" applyNumberFormat="1" applyFont="1" applyFill="1" applyBorder="1" applyAlignment="1">
      <alignment horizontal="center" vertical="top"/>
    </xf>
    <xf numFmtId="0" fontId="0" fillId="3" borderId="79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0" fontId="0" fillId="0" borderId="71" xfId="0" applyFill="1" applyBorder="1" applyAlignment="1">
      <alignment horizontal="center" vertical="center" wrapText="1"/>
    </xf>
    <xf numFmtId="0" fontId="0" fillId="0" borderId="80" xfId="0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0" fontId="18" fillId="0" borderId="25" xfId="0" applyFont="1" applyBorder="1" applyAlignment="1">
      <alignment vertical="top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0" fontId="31" fillId="0" borderId="25" xfId="0" applyFont="1" applyBorder="1" applyAlignment="1">
      <alignment vertical="top"/>
    </xf>
    <xf numFmtId="0" fontId="0" fillId="4" borderId="40" xfId="0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4" fontId="23" fillId="5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64" fontId="23" fillId="3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164" fontId="23" fillId="4" borderId="1" xfId="0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wrapText="1"/>
    </xf>
    <xf numFmtId="1" fontId="24" fillId="3" borderId="1" xfId="0" applyNumberFormat="1" applyFont="1" applyFill="1" applyBorder="1" applyAlignment="1">
      <alignment horizontal="center" vertical="center" wrapText="1"/>
    </xf>
    <xf numFmtId="1" fontId="24" fillId="4" borderId="1" xfId="0" applyNumberFormat="1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/>
    </xf>
    <xf numFmtId="0" fontId="24" fillId="4" borderId="68" xfId="0" applyFont="1" applyFill="1" applyBorder="1" applyAlignment="1">
      <alignment horizontal="center" vertical="center" wrapText="1"/>
    </xf>
    <xf numFmtId="164" fontId="23" fillId="4" borderId="2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72" xfId="0" applyFont="1" applyFill="1" applyBorder="1" applyAlignment="1">
      <alignment horizontal="center"/>
    </xf>
    <xf numFmtId="0" fontId="0" fillId="15" borderId="5" xfId="0" applyFont="1" applyFill="1" applyBorder="1" applyAlignment="1">
      <alignment horizontal="center"/>
    </xf>
    <xf numFmtId="0" fontId="19" fillId="4" borderId="2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1" fillId="15" borderId="26" xfId="0" applyFont="1" applyFill="1" applyBorder="1" applyAlignment="1">
      <alignment horizontal="center" vertical="center"/>
    </xf>
    <xf numFmtId="0" fontId="0" fillId="15" borderId="27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15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/>
    <xf numFmtId="0" fontId="0" fillId="0" borderId="54" xfId="0" applyFill="1" applyBorder="1" applyAlignment="1">
      <alignment horizontal="center" vertical="center" wrapText="1"/>
    </xf>
    <xf numFmtId="0" fontId="1" fillId="0" borderId="68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21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5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15" borderId="61" xfId="0" applyFill="1" applyBorder="1" applyAlignment="1">
      <alignment horizontal="center"/>
    </xf>
    <xf numFmtId="0" fontId="0" fillId="15" borderId="10" xfId="0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61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10" fillId="15" borderId="9" xfId="0" applyFont="1" applyFill="1" applyBorder="1" applyAlignment="1">
      <alignment horizontal="center"/>
    </xf>
    <xf numFmtId="0" fontId="10" fillId="15" borderId="61" xfId="0" applyFont="1" applyFill="1" applyBorder="1" applyAlignment="1">
      <alignment horizontal="center"/>
    </xf>
    <xf numFmtId="0" fontId="10" fillId="15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65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10" fillId="2" borderId="58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17" fillId="0" borderId="19" xfId="0" applyFont="1" applyBorder="1" applyAlignment="1">
      <alignment horizontal="center"/>
    </xf>
    <xf numFmtId="0" fontId="8" fillId="5" borderId="9" xfId="0" applyFont="1" applyFill="1" applyBorder="1" applyAlignment="1">
      <alignment horizontal="center" wrapText="1"/>
    </xf>
    <xf numFmtId="0" fontId="8" fillId="5" borderId="61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15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60" xfId="0" applyFont="1" applyFill="1" applyBorder="1" applyAlignment="1">
      <alignment horizontal="center"/>
    </xf>
    <xf numFmtId="0" fontId="9" fillId="5" borderId="4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/>
    </xf>
    <xf numFmtId="0" fontId="8" fillId="5" borderId="6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0" fillId="15" borderId="30" xfId="0" applyFill="1" applyBorder="1" applyAlignment="1">
      <alignment horizontal="center"/>
    </xf>
    <xf numFmtId="0" fontId="10" fillId="2" borderId="62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47" xfId="0" applyFont="1" applyFill="1" applyBorder="1" applyAlignment="1">
      <alignment horizontal="center"/>
    </xf>
    <xf numFmtId="0" fontId="10" fillId="4" borderId="63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0" fillId="15" borderId="19" xfId="0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9" fillId="5" borderId="6" xfId="0" applyFont="1" applyFill="1" applyBorder="1" applyAlignment="1">
      <alignment horizontal="center" vertical="center" wrapText="1"/>
    </xf>
    <xf numFmtId="0" fontId="19" fillId="5" borderId="70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/>
    </xf>
    <xf numFmtId="0" fontId="19" fillId="5" borderId="70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6" fillId="2" borderId="68" xfId="0" applyFont="1" applyFill="1" applyBorder="1" applyAlignment="1">
      <alignment horizontal="center"/>
    </xf>
    <xf numFmtId="0" fontId="6" fillId="2" borderId="74" xfId="0" applyFont="1" applyFill="1" applyBorder="1" applyAlignment="1">
      <alignment horizontal="center"/>
    </xf>
    <xf numFmtId="0" fontId="6" fillId="2" borderId="6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19" fillId="5" borderId="27" xfId="0" applyFont="1" applyFill="1" applyBorder="1" applyAlignment="1">
      <alignment horizontal="center" wrapText="1"/>
    </xf>
    <xf numFmtId="0" fontId="19" fillId="5" borderId="39" xfId="0" applyFont="1" applyFill="1" applyBorder="1" applyAlignment="1">
      <alignment horizontal="center" wrapText="1"/>
    </xf>
    <xf numFmtId="0" fontId="19" fillId="5" borderId="40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1" xfId="0" applyFont="1" applyFill="1" applyBorder="1" applyAlignment="1">
      <alignment horizontal="center" vertical="center" wrapText="1"/>
    </xf>
    <xf numFmtId="0" fontId="26" fillId="17" borderId="6" xfId="0" applyFont="1" applyFill="1" applyBorder="1" applyAlignment="1">
      <alignment horizontal="center" vertical="center" wrapText="1"/>
    </xf>
    <xf numFmtId="0" fontId="26" fillId="17" borderId="70" xfId="0" applyFont="1" applyFill="1" applyBorder="1" applyAlignment="1">
      <alignment horizontal="center" vertical="center" wrapText="1"/>
    </xf>
    <xf numFmtId="0" fontId="26" fillId="17" borderId="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18" borderId="6" xfId="0" applyFont="1" applyFill="1" applyBorder="1" applyAlignment="1">
      <alignment horizontal="center" vertical="center" wrapText="1"/>
    </xf>
    <xf numFmtId="0" fontId="22" fillId="18" borderId="2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/>
    </xf>
    <xf numFmtId="0" fontId="6" fillId="4" borderId="7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15" borderId="6" xfId="0" applyFont="1" applyFill="1" applyBorder="1" applyAlignment="1">
      <alignment horizontal="center"/>
    </xf>
    <xf numFmtId="0" fontId="6" fillId="15" borderId="70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 wrapText="1"/>
    </xf>
    <xf numFmtId="0" fontId="19" fillId="5" borderId="70" xfId="0" applyFont="1" applyFill="1" applyBorder="1" applyAlignment="1">
      <alignment horizontal="center" wrapText="1"/>
    </xf>
    <xf numFmtId="0" fontId="19" fillId="5" borderId="2" xfId="0" applyFont="1" applyFill="1" applyBorder="1" applyAlignment="1">
      <alignment horizontal="center" wrapText="1"/>
    </xf>
    <xf numFmtId="0" fontId="28" fillId="17" borderId="20" xfId="0" applyFont="1" applyFill="1" applyBorder="1" applyAlignment="1">
      <alignment horizontal="center" vertical="center" wrapText="1"/>
    </xf>
    <xf numFmtId="0" fontId="28" fillId="17" borderId="2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28" fillId="15" borderId="6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8" fillId="17" borderId="6" xfId="0" applyFont="1" applyFill="1" applyBorder="1" applyAlignment="1">
      <alignment horizontal="center" vertical="center" wrapText="1"/>
    </xf>
    <xf numFmtId="0" fontId="28" fillId="17" borderId="2" xfId="0" applyFont="1" applyFill="1" applyBorder="1" applyAlignment="1">
      <alignment horizontal="center" vertical="center" wrapText="1"/>
    </xf>
    <xf numFmtId="0" fontId="19" fillId="17" borderId="69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19" fillId="5" borderId="68" xfId="0" applyFont="1" applyFill="1" applyBorder="1" applyAlignment="1">
      <alignment horizontal="center" wrapText="1"/>
    </xf>
    <xf numFmtId="0" fontId="19" fillId="5" borderId="74" xfId="0" applyFont="1" applyFill="1" applyBorder="1" applyAlignment="1">
      <alignment horizontal="center" wrapText="1"/>
    </xf>
    <xf numFmtId="0" fontId="19" fillId="5" borderId="67" xfId="0" applyFont="1" applyFill="1" applyBorder="1" applyAlignment="1">
      <alignment horizontal="center" wrapText="1"/>
    </xf>
    <xf numFmtId="0" fontId="6" fillId="15" borderId="78" xfId="0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6" fillId="15" borderId="73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5" borderId="70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1" fillId="17" borderId="6" xfId="0" applyFont="1" applyFill="1" applyBorder="1" applyAlignment="1">
      <alignment horizontal="center" wrapText="1"/>
    </xf>
    <xf numFmtId="0" fontId="1" fillId="17" borderId="70" xfId="0" applyFont="1" applyFill="1" applyBorder="1" applyAlignment="1">
      <alignment horizontal="center" wrapText="1"/>
    </xf>
    <xf numFmtId="0" fontId="1" fillId="17" borderId="2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wrapText="1"/>
    </xf>
    <xf numFmtId="0" fontId="6" fillId="5" borderId="39" xfId="0" applyFont="1" applyFill="1" applyBorder="1" applyAlignment="1">
      <alignment horizontal="center" wrapText="1"/>
    </xf>
    <xf numFmtId="0" fontId="6" fillId="5" borderId="40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70" xfId="0" applyFont="1" applyFill="1" applyBorder="1" applyAlignment="1">
      <alignment horizont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/>
    </xf>
    <xf numFmtId="0" fontId="6" fillId="2" borderId="73" xfId="0" applyFont="1" applyFill="1" applyBorder="1" applyAlignment="1">
      <alignment horizontal="center"/>
    </xf>
    <xf numFmtId="0" fontId="6" fillId="5" borderId="68" xfId="0" applyFont="1" applyFill="1" applyBorder="1" applyAlignment="1">
      <alignment horizontal="center" wrapText="1"/>
    </xf>
    <xf numFmtId="0" fontId="6" fillId="5" borderId="74" xfId="0" applyFont="1" applyFill="1" applyBorder="1" applyAlignment="1">
      <alignment horizontal="center" wrapText="1"/>
    </xf>
    <xf numFmtId="0" fontId="6" fillId="5" borderId="67" xfId="0" applyFont="1" applyFill="1" applyBorder="1" applyAlignment="1">
      <alignment horizontal="center" wrapText="1"/>
    </xf>
    <xf numFmtId="0" fontId="0" fillId="15" borderId="6" xfId="0" applyFont="1" applyFill="1" applyBorder="1" applyAlignment="1">
      <alignment horizontal="center"/>
    </xf>
    <xf numFmtId="0" fontId="0" fillId="15" borderId="70" xfId="0" applyFont="1" applyFill="1" applyBorder="1" applyAlignment="1">
      <alignment horizontal="center"/>
    </xf>
    <xf numFmtId="0" fontId="0" fillId="15" borderId="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81" xfId="0" applyFill="1" applyBorder="1" applyAlignment="1">
      <alignment horizontal="center" vertical="center" wrapText="1"/>
    </xf>
    <xf numFmtId="0" fontId="0" fillId="0" borderId="0" xfId="0" applyBorder="1"/>
    <xf numFmtId="0" fontId="2" fillId="0" borderId="82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1" fontId="0" fillId="0" borderId="19" xfId="0" applyNumberFormat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 wrapText="1"/>
    </xf>
    <xf numFmtId="0" fontId="6" fillId="3" borderId="4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B12" sqref="B12:C12"/>
    </sheetView>
  </sheetViews>
  <sheetFormatPr baseColWidth="10" defaultRowHeight="15" x14ac:dyDescent="0.25"/>
  <cols>
    <col min="1" max="1" width="34.140625" bestFit="1" customWidth="1"/>
    <col min="19" max="19" width="12.5703125" bestFit="1" customWidth="1"/>
  </cols>
  <sheetData>
    <row r="1" spans="1:21" x14ac:dyDescent="0.25">
      <c r="A1" s="42" t="s">
        <v>4</v>
      </c>
      <c r="B1" s="517">
        <v>601</v>
      </c>
      <c r="C1" s="517"/>
      <c r="D1" s="518">
        <v>602</v>
      </c>
      <c r="E1" s="518"/>
      <c r="F1" s="519">
        <v>603</v>
      </c>
      <c r="G1" s="519"/>
      <c r="H1" s="519">
        <v>604</v>
      </c>
      <c r="I1" s="519"/>
      <c r="J1" s="519">
        <v>605</v>
      </c>
      <c r="K1" s="519"/>
      <c r="L1" s="516">
        <v>606</v>
      </c>
      <c r="M1" s="516"/>
      <c r="N1" s="506">
        <v>607</v>
      </c>
      <c r="O1" s="506"/>
      <c r="P1" s="494">
        <v>608</v>
      </c>
      <c r="Q1" s="494"/>
      <c r="R1" s="495" t="s">
        <v>75</v>
      </c>
      <c r="S1" s="495"/>
    </row>
    <row r="2" spans="1:21" ht="15.75" thickBot="1" x14ac:dyDescent="0.3">
      <c r="A2" s="43" t="s">
        <v>0</v>
      </c>
      <c r="B2" s="44">
        <v>39</v>
      </c>
      <c r="C2" s="44" t="s">
        <v>2</v>
      </c>
      <c r="D2" s="44">
        <v>40</v>
      </c>
      <c r="E2" s="44" t="s">
        <v>2</v>
      </c>
      <c r="F2" s="44">
        <v>39</v>
      </c>
      <c r="G2" s="44" t="s">
        <v>2</v>
      </c>
      <c r="H2" s="44">
        <v>39</v>
      </c>
      <c r="I2" s="44" t="s">
        <v>2</v>
      </c>
      <c r="J2" s="44">
        <v>39</v>
      </c>
      <c r="K2" s="44" t="s">
        <v>2</v>
      </c>
      <c r="L2" s="84">
        <v>39</v>
      </c>
      <c r="M2" s="84" t="s">
        <v>2</v>
      </c>
      <c r="N2" s="74">
        <v>39</v>
      </c>
      <c r="O2" s="74" t="s">
        <v>2</v>
      </c>
      <c r="P2" s="41">
        <v>40</v>
      </c>
      <c r="Q2" s="146" t="s">
        <v>2</v>
      </c>
      <c r="R2" s="496">
        <f>SUM(B2,D2,F2,H2,J2,L2,N2,P2)</f>
        <v>314</v>
      </c>
      <c r="S2" s="497"/>
      <c r="T2" s="40"/>
    </row>
    <row r="3" spans="1:21" ht="15.75" thickBot="1" x14ac:dyDescent="0.3">
      <c r="A3" s="76" t="s">
        <v>46</v>
      </c>
      <c r="B3" s="208">
        <v>2</v>
      </c>
      <c r="C3" s="208" t="s">
        <v>59</v>
      </c>
      <c r="D3" s="208">
        <v>5</v>
      </c>
      <c r="E3" s="208" t="s">
        <v>53</v>
      </c>
      <c r="F3" s="208">
        <v>4</v>
      </c>
      <c r="G3" s="208" t="s">
        <v>80</v>
      </c>
      <c r="H3" s="208">
        <v>2</v>
      </c>
      <c r="I3" s="208" t="s">
        <v>41</v>
      </c>
      <c r="J3" s="208">
        <v>6</v>
      </c>
      <c r="K3" s="208" t="s">
        <v>82</v>
      </c>
      <c r="L3" s="208">
        <v>12</v>
      </c>
      <c r="M3" s="208" t="s">
        <v>85</v>
      </c>
      <c r="N3" s="208">
        <v>8</v>
      </c>
      <c r="O3" s="208" t="s">
        <v>86</v>
      </c>
      <c r="P3" s="208">
        <v>12</v>
      </c>
      <c r="Q3" s="208" t="s">
        <v>40</v>
      </c>
      <c r="R3" s="203">
        <f>SUM(B3,D3,F3,H3,J3,L3,N3,P3)</f>
        <v>51</v>
      </c>
      <c r="S3" s="204">
        <f>+R3/3.14</f>
        <v>16.242038216560509</v>
      </c>
      <c r="T3" s="40"/>
    </row>
    <row r="4" spans="1:21" ht="15.75" thickBot="1" x14ac:dyDescent="0.3">
      <c r="A4" s="76" t="s">
        <v>47</v>
      </c>
      <c r="B4" s="208">
        <v>1</v>
      </c>
      <c r="C4" s="208" t="s">
        <v>38</v>
      </c>
      <c r="D4" s="208">
        <v>3</v>
      </c>
      <c r="E4" s="208" t="s">
        <v>109</v>
      </c>
      <c r="F4" s="208">
        <v>5</v>
      </c>
      <c r="G4" s="208" t="s">
        <v>66</v>
      </c>
      <c r="H4" s="208">
        <v>4</v>
      </c>
      <c r="I4" s="208" t="s">
        <v>80</v>
      </c>
      <c r="J4" s="208">
        <v>0</v>
      </c>
      <c r="K4" s="208">
        <v>0</v>
      </c>
      <c r="L4" s="208">
        <v>2</v>
      </c>
      <c r="M4" s="208" t="s">
        <v>118</v>
      </c>
      <c r="N4" s="208">
        <v>0</v>
      </c>
      <c r="O4" s="208">
        <v>0</v>
      </c>
      <c r="P4" s="208">
        <v>16</v>
      </c>
      <c r="Q4" s="208" t="s">
        <v>124</v>
      </c>
      <c r="R4" s="203">
        <f t="shared" ref="R4:R11" si="0">SUM(B4,D4,F4,H4,J4,L4,N4,P4)</f>
        <v>31</v>
      </c>
      <c r="S4" s="204">
        <f t="shared" ref="S4:S11" si="1">+R4/3.14</f>
        <v>9.872611464968152</v>
      </c>
      <c r="T4" s="40"/>
    </row>
    <row r="5" spans="1:21" ht="15.75" thickBot="1" x14ac:dyDescent="0.3">
      <c r="A5" s="76" t="s">
        <v>48</v>
      </c>
      <c r="B5" s="208">
        <v>2</v>
      </c>
      <c r="C5" s="208" t="s">
        <v>41</v>
      </c>
      <c r="D5" s="208">
        <v>6</v>
      </c>
      <c r="E5" s="208" t="s">
        <v>110</v>
      </c>
      <c r="F5" s="208">
        <v>5</v>
      </c>
      <c r="G5" s="208" t="s">
        <v>114</v>
      </c>
      <c r="H5" s="208">
        <v>6</v>
      </c>
      <c r="I5" s="208" t="s">
        <v>87</v>
      </c>
      <c r="J5" s="208">
        <v>6</v>
      </c>
      <c r="K5" s="208" t="s">
        <v>61</v>
      </c>
      <c r="L5" s="208">
        <v>5</v>
      </c>
      <c r="M5" s="208" t="s">
        <v>114</v>
      </c>
      <c r="N5" s="208">
        <v>3</v>
      </c>
      <c r="O5" s="208" t="s">
        <v>120</v>
      </c>
      <c r="P5" s="208">
        <v>17</v>
      </c>
      <c r="Q5" s="208" t="s">
        <v>125</v>
      </c>
      <c r="R5" s="203">
        <f t="shared" si="0"/>
        <v>50</v>
      </c>
      <c r="S5" s="204">
        <f t="shared" si="1"/>
        <v>15.923566878980891</v>
      </c>
      <c r="T5" s="40"/>
    </row>
    <row r="6" spans="1:21" ht="15.75" thickBot="1" x14ac:dyDescent="0.3">
      <c r="A6" s="148" t="s">
        <v>45</v>
      </c>
      <c r="B6" s="208">
        <v>2</v>
      </c>
      <c r="C6" s="208" t="s">
        <v>59</v>
      </c>
      <c r="D6" s="208">
        <v>5</v>
      </c>
      <c r="E6" s="208" t="s">
        <v>111</v>
      </c>
      <c r="F6" s="208">
        <v>5</v>
      </c>
      <c r="G6" s="208" t="s">
        <v>111</v>
      </c>
      <c r="H6" s="208">
        <v>4</v>
      </c>
      <c r="I6" s="208" t="s">
        <v>80</v>
      </c>
      <c r="J6" s="208">
        <v>4</v>
      </c>
      <c r="K6" s="208" t="s">
        <v>80</v>
      </c>
      <c r="L6" s="208">
        <v>4</v>
      </c>
      <c r="M6" s="208" t="s">
        <v>119</v>
      </c>
      <c r="N6" s="208">
        <v>1</v>
      </c>
      <c r="O6" s="208" t="s">
        <v>121</v>
      </c>
      <c r="P6" s="208">
        <v>15</v>
      </c>
      <c r="Q6" s="208" t="s">
        <v>89</v>
      </c>
      <c r="R6" s="203">
        <f t="shared" si="0"/>
        <v>40</v>
      </c>
      <c r="S6" s="204">
        <f t="shared" si="1"/>
        <v>12.738853503184712</v>
      </c>
      <c r="T6" s="41"/>
      <c r="U6" s="40"/>
    </row>
    <row r="7" spans="1:21" ht="15.75" thickBot="1" x14ac:dyDescent="0.3">
      <c r="A7" s="148" t="s">
        <v>49</v>
      </c>
      <c r="B7" s="208">
        <v>0</v>
      </c>
      <c r="C7" s="208">
        <v>0</v>
      </c>
      <c r="D7" s="208">
        <v>1</v>
      </c>
      <c r="E7" s="208" t="s">
        <v>38</v>
      </c>
      <c r="F7" s="208">
        <v>3</v>
      </c>
      <c r="G7" s="208" t="s">
        <v>35</v>
      </c>
      <c r="H7" s="208">
        <v>1</v>
      </c>
      <c r="I7" s="208" t="s">
        <v>38</v>
      </c>
      <c r="J7" s="208">
        <v>1</v>
      </c>
      <c r="K7" s="208" t="s">
        <v>38</v>
      </c>
      <c r="L7" s="208">
        <v>9</v>
      </c>
      <c r="M7" s="208" t="s">
        <v>39</v>
      </c>
      <c r="N7" s="208">
        <v>7</v>
      </c>
      <c r="O7" s="208" t="s">
        <v>65</v>
      </c>
      <c r="P7" s="208">
        <v>5</v>
      </c>
      <c r="Q7" s="208" t="s">
        <v>27</v>
      </c>
      <c r="R7" s="203">
        <f t="shared" si="0"/>
        <v>27</v>
      </c>
      <c r="S7" s="204">
        <f t="shared" si="1"/>
        <v>8.598726114649681</v>
      </c>
      <c r="T7" s="40"/>
      <c r="U7" s="40"/>
    </row>
    <row r="8" spans="1:21" ht="15.75" thickBot="1" x14ac:dyDescent="0.3">
      <c r="A8" s="148" t="s">
        <v>50</v>
      </c>
      <c r="B8" s="208">
        <v>2</v>
      </c>
      <c r="C8" s="208" t="s">
        <v>59</v>
      </c>
      <c r="D8" s="208">
        <v>12</v>
      </c>
      <c r="E8" s="208" t="s">
        <v>32</v>
      </c>
      <c r="F8" s="208">
        <v>2</v>
      </c>
      <c r="G8" s="208" t="s">
        <v>115</v>
      </c>
      <c r="H8" s="208">
        <v>1</v>
      </c>
      <c r="I8" s="208" t="s">
        <v>81</v>
      </c>
      <c r="J8" s="208">
        <v>7</v>
      </c>
      <c r="K8" s="208" t="s">
        <v>116</v>
      </c>
      <c r="L8" s="208">
        <v>3</v>
      </c>
      <c r="M8" s="208" t="s">
        <v>120</v>
      </c>
      <c r="N8" s="246">
        <v>19</v>
      </c>
      <c r="O8" s="246" t="s">
        <v>122</v>
      </c>
      <c r="P8" s="246">
        <v>24</v>
      </c>
      <c r="Q8" s="246" t="s">
        <v>126</v>
      </c>
      <c r="R8" s="242">
        <f t="shared" si="0"/>
        <v>70</v>
      </c>
      <c r="S8" s="243">
        <f t="shared" si="1"/>
        <v>22.292993630573246</v>
      </c>
      <c r="T8" s="140">
        <v>2</v>
      </c>
      <c r="U8" s="40"/>
    </row>
    <row r="9" spans="1:21" ht="15.75" thickBot="1" x14ac:dyDescent="0.3">
      <c r="A9" s="148" t="s">
        <v>51</v>
      </c>
      <c r="B9" s="208">
        <v>3</v>
      </c>
      <c r="C9" s="208" t="s">
        <v>35</v>
      </c>
      <c r="D9" s="208">
        <v>5</v>
      </c>
      <c r="E9" s="208" t="s">
        <v>66</v>
      </c>
      <c r="F9" s="208">
        <v>6</v>
      </c>
      <c r="G9" s="208" t="s">
        <v>36</v>
      </c>
      <c r="H9" s="208">
        <v>5</v>
      </c>
      <c r="I9" s="208" t="s">
        <v>66</v>
      </c>
      <c r="J9" s="208">
        <v>5</v>
      </c>
      <c r="K9" s="208" t="s">
        <v>66</v>
      </c>
      <c r="L9" s="208">
        <v>8</v>
      </c>
      <c r="M9" s="208" t="s">
        <v>67</v>
      </c>
      <c r="N9" s="208">
        <v>10</v>
      </c>
      <c r="O9" s="208" t="s">
        <v>60</v>
      </c>
      <c r="P9" s="208">
        <v>17</v>
      </c>
      <c r="Q9" s="208" t="s">
        <v>73</v>
      </c>
      <c r="R9" s="203">
        <f t="shared" si="0"/>
        <v>59</v>
      </c>
      <c r="S9" s="204">
        <f t="shared" si="1"/>
        <v>18.789808917197451</v>
      </c>
      <c r="T9" s="40"/>
      <c r="U9" s="40"/>
    </row>
    <row r="10" spans="1:21" ht="15.75" thickBot="1" x14ac:dyDescent="0.3">
      <c r="A10" s="148" t="s">
        <v>52</v>
      </c>
      <c r="B10" s="246">
        <v>4</v>
      </c>
      <c r="C10" s="246" t="s">
        <v>58</v>
      </c>
      <c r="D10" s="208">
        <v>15</v>
      </c>
      <c r="E10" s="208" t="s">
        <v>112</v>
      </c>
      <c r="F10" s="208">
        <v>12</v>
      </c>
      <c r="G10" s="208" t="s">
        <v>40</v>
      </c>
      <c r="H10" s="208">
        <v>6</v>
      </c>
      <c r="I10" s="208" t="s">
        <v>61</v>
      </c>
      <c r="J10" s="208">
        <v>5</v>
      </c>
      <c r="K10" s="208" t="s">
        <v>117</v>
      </c>
      <c r="L10" s="208">
        <v>5</v>
      </c>
      <c r="M10" s="208" t="s">
        <v>74</v>
      </c>
      <c r="N10" s="208">
        <v>6</v>
      </c>
      <c r="O10" s="208" t="s">
        <v>123</v>
      </c>
      <c r="P10" s="208">
        <v>8</v>
      </c>
      <c r="Q10" s="208" t="s">
        <v>127</v>
      </c>
      <c r="R10" s="244">
        <f t="shared" si="0"/>
        <v>61</v>
      </c>
      <c r="S10" s="245">
        <f t="shared" si="1"/>
        <v>19.426751592356688</v>
      </c>
      <c r="T10" s="141">
        <v>3</v>
      </c>
      <c r="U10" s="40"/>
    </row>
    <row r="11" spans="1:21" ht="15.75" thickBot="1" x14ac:dyDescent="0.3">
      <c r="A11" s="148" t="s">
        <v>54</v>
      </c>
      <c r="B11" s="246">
        <v>4</v>
      </c>
      <c r="C11" s="246" t="s">
        <v>58</v>
      </c>
      <c r="D11" s="246">
        <v>19</v>
      </c>
      <c r="E11" s="246" t="s">
        <v>113</v>
      </c>
      <c r="F11" s="246">
        <v>15</v>
      </c>
      <c r="G11" s="246" t="s">
        <v>112</v>
      </c>
      <c r="H11" s="246">
        <v>9</v>
      </c>
      <c r="I11" s="246" t="s">
        <v>34</v>
      </c>
      <c r="J11" s="246">
        <v>10</v>
      </c>
      <c r="K11" s="246" t="s">
        <v>60</v>
      </c>
      <c r="L11" s="246">
        <v>14</v>
      </c>
      <c r="M11" s="246" t="s">
        <v>71</v>
      </c>
      <c r="N11" s="208">
        <v>10</v>
      </c>
      <c r="O11" s="208" t="s">
        <v>60</v>
      </c>
      <c r="P11" s="208">
        <v>6</v>
      </c>
      <c r="Q11" s="208" t="s">
        <v>30</v>
      </c>
      <c r="R11" s="240">
        <f t="shared" si="0"/>
        <v>87</v>
      </c>
      <c r="S11" s="241">
        <f t="shared" si="1"/>
        <v>27.70700636942675</v>
      </c>
      <c r="T11" s="139">
        <v>1</v>
      </c>
      <c r="U11" s="40"/>
    </row>
    <row r="12" spans="1:21" x14ac:dyDescent="0.25">
      <c r="A12" s="142" t="s">
        <v>1</v>
      </c>
      <c r="B12" s="247">
        <f>SUM(B3:B11)</f>
        <v>20</v>
      </c>
      <c r="C12" s="247">
        <f>SUM(C3:C11)</f>
        <v>0</v>
      </c>
      <c r="D12" s="144">
        <f t="shared" ref="D12:Q12" si="2">SUM(D3:D11)</f>
        <v>71</v>
      </c>
      <c r="E12" s="144">
        <f t="shared" si="2"/>
        <v>0</v>
      </c>
      <c r="F12" s="207">
        <f t="shared" si="2"/>
        <v>57</v>
      </c>
      <c r="G12" s="207">
        <f t="shared" si="2"/>
        <v>0</v>
      </c>
      <c r="H12" s="207">
        <f t="shared" si="2"/>
        <v>38</v>
      </c>
      <c r="I12" s="207">
        <f t="shared" si="2"/>
        <v>0</v>
      </c>
      <c r="J12" s="207">
        <f t="shared" si="2"/>
        <v>44</v>
      </c>
      <c r="K12" s="207">
        <f t="shared" si="2"/>
        <v>0</v>
      </c>
      <c r="L12" s="207">
        <f t="shared" si="2"/>
        <v>62</v>
      </c>
      <c r="M12" s="207">
        <f t="shared" si="2"/>
        <v>0</v>
      </c>
      <c r="N12" s="143">
        <f t="shared" si="2"/>
        <v>64</v>
      </c>
      <c r="O12" s="143">
        <f t="shared" si="2"/>
        <v>0</v>
      </c>
      <c r="P12" s="145">
        <f t="shared" si="2"/>
        <v>120</v>
      </c>
      <c r="Q12" s="145">
        <f t="shared" si="2"/>
        <v>0</v>
      </c>
    </row>
    <row r="13" spans="1:21" ht="15.75" thickBot="1" x14ac:dyDescent="0.3">
      <c r="A13" s="138" t="s">
        <v>55</v>
      </c>
      <c r="B13" s="86">
        <v>0</v>
      </c>
      <c r="C13" s="86">
        <v>0</v>
      </c>
      <c r="D13" s="87">
        <v>0</v>
      </c>
      <c r="E13" s="87">
        <v>0</v>
      </c>
      <c r="F13" s="58"/>
      <c r="G13" s="94"/>
      <c r="H13" s="58"/>
      <c r="I13" s="58"/>
      <c r="J13" s="58"/>
      <c r="K13" s="58"/>
      <c r="L13" s="54"/>
      <c r="M13" s="47"/>
      <c r="N13" s="74"/>
      <c r="O13" s="74"/>
      <c r="P13" s="75"/>
      <c r="Q13" s="75"/>
    </row>
    <row r="14" spans="1:21" ht="15.75" thickBot="1" x14ac:dyDescent="0.3">
      <c r="A14" s="91" t="s">
        <v>56</v>
      </c>
      <c r="B14" s="88"/>
      <c r="C14" s="88"/>
      <c r="D14" s="220"/>
      <c r="E14" s="220"/>
      <c r="F14" s="221"/>
      <c r="G14" s="221"/>
      <c r="H14" s="222"/>
      <c r="I14" s="223"/>
      <c r="J14" s="223"/>
      <c r="K14" s="223"/>
      <c r="L14" s="221"/>
      <c r="M14" s="224"/>
      <c r="N14" s="225">
        <v>0</v>
      </c>
      <c r="O14" s="225">
        <v>0</v>
      </c>
      <c r="P14" s="75"/>
      <c r="Q14" s="75"/>
    </row>
    <row r="15" spans="1:21" ht="15.75" thickBot="1" x14ac:dyDescent="0.3">
      <c r="A15" s="91" t="s">
        <v>57</v>
      </c>
      <c r="B15" s="88"/>
      <c r="C15" s="88"/>
      <c r="D15" s="88"/>
      <c r="E15" s="88"/>
      <c r="F15" s="221"/>
      <c r="G15" s="221"/>
      <c r="H15" s="226"/>
      <c r="I15" s="221"/>
      <c r="J15" s="221"/>
      <c r="K15" s="221"/>
      <c r="L15" s="227"/>
      <c r="M15" s="228"/>
      <c r="N15" s="225">
        <v>0</v>
      </c>
      <c r="O15" s="225">
        <v>0</v>
      </c>
      <c r="P15" s="75"/>
      <c r="Q15" s="75"/>
    </row>
    <row r="16" spans="1:21" ht="15.75" thickBot="1" x14ac:dyDescent="0.3">
      <c r="A16" s="92" t="s">
        <v>57</v>
      </c>
      <c r="B16" s="85"/>
      <c r="C16" s="85"/>
      <c r="D16" s="89"/>
      <c r="E16" s="89"/>
      <c r="F16" s="213"/>
      <c r="G16" s="213"/>
      <c r="H16" s="214"/>
      <c r="I16" s="213"/>
      <c r="J16" s="213"/>
      <c r="K16" s="213"/>
      <c r="L16" s="215"/>
      <c r="M16" s="216"/>
      <c r="N16" s="217"/>
      <c r="O16" s="218"/>
      <c r="P16" s="219">
        <v>0</v>
      </c>
      <c r="Q16" s="219">
        <v>0</v>
      </c>
    </row>
    <row r="17" spans="1:17" ht="15.75" thickBot="1" x14ac:dyDescent="0.3">
      <c r="A17" s="92" t="s">
        <v>63</v>
      </c>
      <c r="B17" s="85"/>
      <c r="C17" s="85"/>
      <c r="D17" s="89"/>
      <c r="E17" s="89"/>
      <c r="F17" s="85"/>
      <c r="G17" s="85"/>
      <c r="H17" s="214"/>
      <c r="I17" s="213"/>
      <c r="J17" s="213"/>
      <c r="K17" s="213"/>
      <c r="L17" s="215"/>
      <c r="M17" s="216"/>
      <c r="N17" s="217"/>
      <c r="O17" s="218"/>
      <c r="P17" s="219">
        <v>0</v>
      </c>
      <c r="Q17" s="219">
        <v>0</v>
      </c>
    </row>
    <row r="18" spans="1:17" ht="15.75" thickBot="1" x14ac:dyDescent="0.3">
      <c r="A18" s="93" t="s">
        <v>63</v>
      </c>
      <c r="B18" s="209">
        <v>0</v>
      </c>
      <c r="C18" s="209">
        <v>0</v>
      </c>
      <c r="D18" s="49"/>
      <c r="E18" s="49"/>
      <c r="F18" s="86"/>
      <c r="G18" s="86"/>
      <c r="H18" s="52"/>
      <c r="I18" s="49"/>
      <c r="J18" s="49"/>
      <c r="K18" s="49"/>
      <c r="L18" s="44"/>
      <c r="M18" s="116"/>
      <c r="N18" s="48"/>
      <c r="O18" s="126"/>
      <c r="P18" s="75"/>
      <c r="Q18" s="75"/>
    </row>
    <row r="19" spans="1:17" ht="15.75" thickBot="1" x14ac:dyDescent="0.3">
      <c r="A19" s="96" t="s">
        <v>64</v>
      </c>
      <c r="B19" s="209">
        <v>5</v>
      </c>
      <c r="C19" s="209" t="s">
        <v>53</v>
      </c>
      <c r="D19" s="230"/>
      <c r="E19" s="230"/>
      <c r="F19" s="150"/>
      <c r="G19" s="150"/>
      <c r="H19" s="97"/>
      <c r="I19" s="51"/>
      <c r="J19" s="49"/>
      <c r="K19" s="49"/>
      <c r="L19" s="44"/>
      <c r="M19" s="116"/>
      <c r="N19" s="48"/>
      <c r="O19" s="126"/>
      <c r="P19" s="75"/>
      <c r="Q19" s="75"/>
    </row>
    <row r="20" spans="1:17" ht="15.75" thickBot="1" x14ac:dyDescent="0.3">
      <c r="A20" s="98" t="s">
        <v>64</v>
      </c>
      <c r="B20" s="99"/>
      <c r="C20" s="99"/>
      <c r="D20" s="210">
        <v>8</v>
      </c>
      <c r="E20" s="210" t="s">
        <v>86</v>
      </c>
      <c r="F20" s="49"/>
      <c r="G20" s="49"/>
      <c r="H20" s="86"/>
      <c r="I20" s="86"/>
      <c r="J20" s="52"/>
      <c r="K20" s="49"/>
      <c r="L20" s="44"/>
      <c r="M20" s="116"/>
      <c r="N20" s="48"/>
      <c r="O20" s="126"/>
      <c r="P20" s="75"/>
      <c r="Q20" s="75"/>
    </row>
    <row r="21" spans="1:17" ht="15.75" thickBot="1" x14ac:dyDescent="0.3">
      <c r="A21" s="101" t="s">
        <v>128</v>
      </c>
      <c r="B21" s="102"/>
      <c r="C21" s="102"/>
      <c r="D21" s="210">
        <v>0</v>
      </c>
      <c r="E21" s="210">
        <v>0</v>
      </c>
      <c r="F21" s="229"/>
      <c r="G21" s="229"/>
      <c r="H21" s="150"/>
      <c r="I21" s="150"/>
      <c r="J21" s="97"/>
      <c r="K21" s="51"/>
      <c r="L21" s="44"/>
      <c r="M21" s="116"/>
      <c r="N21" s="48"/>
      <c r="O21" s="126"/>
      <c r="P21" s="75"/>
      <c r="Q21" s="75"/>
    </row>
    <row r="22" spans="1:17" ht="15.75" thickBot="1" x14ac:dyDescent="0.3">
      <c r="A22" s="108" t="s">
        <v>128</v>
      </c>
      <c r="B22" s="103"/>
      <c r="C22" s="103"/>
      <c r="D22" s="104"/>
      <c r="E22" s="104"/>
      <c r="F22" s="211">
        <v>0</v>
      </c>
      <c r="G22" s="211">
        <v>0</v>
      </c>
      <c r="H22" s="100"/>
      <c r="I22" s="100"/>
      <c r="J22" s="105"/>
      <c r="K22" s="105"/>
      <c r="L22" s="44"/>
      <c r="M22" s="116"/>
      <c r="N22" s="48"/>
      <c r="O22" s="126"/>
      <c r="P22" s="75"/>
      <c r="Q22" s="75"/>
    </row>
    <row r="23" spans="1:17" ht="15.75" thickBot="1" x14ac:dyDescent="0.3">
      <c r="A23" s="108" t="s">
        <v>69</v>
      </c>
      <c r="B23" s="109"/>
      <c r="C23" s="109"/>
      <c r="D23" s="110"/>
      <c r="E23" s="110"/>
      <c r="F23" s="211">
        <v>0</v>
      </c>
      <c r="G23" s="211">
        <v>0</v>
      </c>
      <c r="H23" s="111"/>
      <c r="I23" s="111"/>
      <c r="J23" s="112"/>
      <c r="K23" s="112"/>
      <c r="L23" s="53"/>
      <c r="M23" s="117"/>
      <c r="N23" s="48"/>
      <c r="O23" s="126"/>
      <c r="P23" s="75"/>
      <c r="Q23" s="75"/>
    </row>
    <row r="24" spans="1:17" ht="15.75" thickBot="1" x14ac:dyDescent="0.3">
      <c r="A24" s="113" t="s">
        <v>69</v>
      </c>
      <c r="B24" s="114"/>
      <c r="C24" s="114"/>
      <c r="D24" s="115"/>
      <c r="E24" s="115"/>
      <c r="F24" s="107"/>
      <c r="G24" s="107"/>
      <c r="H24" s="212">
        <v>0</v>
      </c>
      <c r="I24" s="212">
        <v>0</v>
      </c>
      <c r="J24" s="49"/>
      <c r="K24" s="49"/>
      <c r="L24" s="86"/>
      <c r="M24" s="151"/>
      <c r="N24" s="48"/>
      <c r="O24" s="126"/>
      <c r="P24" s="75"/>
      <c r="Q24" s="75"/>
    </row>
    <row r="25" spans="1:17" ht="15.75" thickBot="1" x14ac:dyDescent="0.3">
      <c r="A25" s="120" t="s">
        <v>70</v>
      </c>
      <c r="B25" s="121"/>
      <c r="C25" s="121"/>
      <c r="D25" s="122"/>
      <c r="E25" s="122"/>
      <c r="F25" s="106"/>
      <c r="G25" s="106"/>
      <c r="H25" s="212">
        <v>0</v>
      </c>
      <c r="I25" s="212">
        <v>0</v>
      </c>
      <c r="J25" s="53"/>
      <c r="K25" s="53"/>
      <c r="L25" s="150"/>
      <c r="M25" s="152"/>
      <c r="N25" s="45"/>
      <c r="O25" s="127"/>
      <c r="P25" s="75"/>
      <c r="Q25" s="75"/>
    </row>
    <row r="26" spans="1:17" ht="15.75" thickBot="1" x14ac:dyDescent="0.3">
      <c r="A26" s="124" t="s">
        <v>70</v>
      </c>
      <c r="B26" s="125"/>
      <c r="C26" s="125"/>
      <c r="D26" s="118"/>
      <c r="E26" s="118"/>
      <c r="F26" s="119"/>
      <c r="G26" s="119"/>
      <c r="H26" s="119"/>
      <c r="I26" s="119"/>
      <c r="J26" s="231">
        <v>0</v>
      </c>
      <c r="K26" s="231">
        <v>0</v>
      </c>
      <c r="L26" s="44"/>
      <c r="M26" s="47"/>
      <c r="N26" s="86"/>
      <c r="O26" s="151"/>
      <c r="P26" s="75"/>
      <c r="Q26" s="75"/>
    </row>
    <row r="27" spans="1:17" ht="15.75" thickBot="1" x14ac:dyDescent="0.3">
      <c r="A27" s="131" t="s">
        <v>72</v>
      </c>
      <c r="B27" s="132"/>
      <c r="C27" s="132"/>
      <c r="D27" s="133"/>
      <c r="E27" s="133"/>
      <c r="F27" s="134"/>
      <c r="G27" s="134"/>
      <c r="H27" s="135"/>
      <c r="I27" s="135"/>
      <c r="J27" s="231">
        <v>17</v>
      </c>
      <c r="K27" s="231" t="s">
        <v>125</v>
      </c>
      <c r="L27" s="53"/>
      <c r="M27" s="154"/>
      <c r="N27" s="150"/>
      <c r="O27" s="152"/>
      <c r="P27" s="123"/>
      <c r="Q27" s="123"/>
    </row>
    <row r="28" spans="1:17" ht="15.75" thickBot="1" x14ac:dyDescent="0.3">
      <c r="A28" s="136" t="s">
        <v>56</v>
      </c>
      <c r="B28" s="137"/>
      <c r="C28" s="137"/>
      <c r="D28" s="128"/>
      <c r="E28" s="128"/>
      <c r="F28" s="129"/>
      <c r="G28" s="129"/>
      <c r="H28" s="130"/>
      <c r="I28" s="130"/>
      <c r="J28" s="130"/>
      <c r="K28" s="130"/>
      <c r="L28" s="212">
        <v>0</v>
      </c>
      <c r="M28" s="212">
        <v>0</v>
      </c>
      <c r="N28" s="48"/>
      <c r="O28" s="41"/>
      <c r="P28" s="86"/>
      <c r="Q28" s="86"/>
    </row>
    <row r="29" spans="1:17" ht="15.75" thickBot="1" x14ac:dyDescent="0.3">
      <c r="A29" s="136" t="s">
        <v>72</v>
      </c>
      <c r="B29" s="137"/>
      <c r="C29" s="137"/>
      <c r="D29" s="128"/>
      <c r="E29" s="128"/>
      <c r="F29" s="129"/>
      <c r="G29" s="129"/>
      <c r="H29" s="130"/>
      <c r="I29" s="130"/>
      <c r="J29" s="130"/>
      <c r="K29" s="130"/>
      <c r="L29" s="212">
        <v>12</v>
      </c>
      <c r="M29" s="212" t="s">
        <v>40</v>
      </c>
      <c r="N29" s="48"/>
      <c r="O29" s="41"/>
      <c r="P29" s="86"/>
      <c r="Q29" s="86"/>
    </row>
    <row r="30" spans="1:17" ht="15.75" thickBot="1" x14ac:dyDescent="0.3">
      <c r="A30" s="90"/>
      <c r="B30" s="80"/>
      <c r="C30" s="80"/>
      <c r="D30" s="78"/>
      <c r="E30" s="78"/>
      <c r="F30" s="79"/>
      <c r="G30" s="79"/>
      <c r="H30" s="80"/>
      <c r="I30" s="80"/>
      <c r="J30" s="80"/>
      <c r="K30" s="80"/>
      <c r="L30" s="55"/>
      <c r="M30" s="56"/>
      <c r="N30" s="57"/>
    </row>
    <row r="31" spans="1:17" ht="15.75" thickBot="1" x14ac:dyDescent="0.3">
      <c r="A31" s="43"/>
      <c r="B31" s="44"/>
      <c r="C31" s="44"/>
      <c r="D31" s="44"/>
      <c r="E31" s="44"/>
      <c r="F31" s="46"/>
      <c r="G31" s="46"/>
      <c r="H31" s="49"/>
      <c r="I31" s="49"/>
      <c r="J31" s="44"/>
      <c r="K31" s="44"/>
      <c r="L31" s="55"/>
      <c r="M31" s="56"/>
      <c r="N31" s="57"/>
    </row>
    <row r="32" spans="1:17" ht="15.75" thickBot="1" x14ac:dyDescent="0.3">
      <c r="A32" s="43"/>
      <c r="B32" s="44"/>
      <c r="C32" s="44"/>
      <c r="D32" s="44"/>
      <c r="E32" s="44"/>
      <c r="F32" s="46"/>
      <c r="G32" s="46"/>
      <c r="H32" s="49"/>
      <c r="I32" s="49"/>
      <c r="J32" s="44"/>
      <c r="K32" s="44"/>
      <c r="L32" s="55"/>
      <c r="M32" s="56"/>
      <c r="N32" s="57"/>
    </row>
    <row r="33" spans="1:14" x14ac:dyDescent="0.25">
      <c r="A33" s="43"/>
      <c r="B33" s="44"/>
      <c r="C33" s="44"/>
      <c r="D33" s="44"/>
      <c r="E33" s="44"/>
      <c r="F33" s="77"/>
      <c r="G33" s="77"/>
      <c r="H33" s="51"/>
      <c r="I33" s="51"/>
      <c r="J33" s="44"/>
      <c r="K33" s="44"/>
      <c r="L33" s="55"/>
      <c r="M33" s="56"/>
      <c r="N33" s="57"/>
    </row>
    <row r="34" spans="1:14" x14ac:dyDescent="0.25">
      <c r="A34" s="43"/>
      <c r="B34" s="44"/>
      <c r="C34" s="44"/>
      <c r="D34" s="44"/>
      <c r="E34" s="44"/>
      <c r="F34" s="58"/>
      <c r="G34" s="58"/>
      <c r="H34" s="49"/>
      <c r="I34" s="49"/>
      <c r="J34" s="44"/>
      <c r="K34" s="44"/>
      <c r="L34" s="55"/>
      <c r="M34" s="56"/>
      <c r="N34" s="57"/>
    </row>
    <row r="35" spans="1:14" ht="15.75" thickBot="1" x14ac:dyDescent="0.3">
      <c r="A35" s="43"/>
      <c r="B35" s="44"/>
      <c r="C35" s="44"/>
      <c r="D35" s="44"/>
      <c r="E35" s="44"/>
      <c r="F35" s="80"/>
      <c r="G35" s="80"/>
      <c r="H35" s="79"/>
      <c r="I35" s="79"/>
      <c r="J35" s="44"/>
      <c r="K35" s="44"/>
      <c r="L35" s="55"/>
      <c r="M35" s="56"/>
      <c r="N35" s="57"/>
    </row>
    <row r="36" spans="1:14" ht="15.75" thickBot="1" x14ac:dyDescent="0.3">
      <c r="A36" s="43"/>
      <c r="B36" s="44"/>
      <c r="C36" s="44"/>
      <c r="D36" s="44"/>
      <c r="E36" s="44"/>
      <c r="F36" s="44"/>
      <c r="G36" s="44"/>
      <c r="H36" s="46"/>
      <c r="I36" s="46"/>
      <c r="J36" s="49"/>
      <c r="K36" s="49"/>
      <c r="L36" s="55"/>
      <c r="M36" s="56"/>
      <c r="N36" s="57"/>
    </row>
    <row r="37" spans="1:14" ht="15.75" thickBot="1" x14ac:dyDescent="0.3">
      <c r="A37" s="43"/>
      <c r="B37" s="44"/>
      <c r="C37" s="44"/>
      <c r="D37" s="44"/>
      <c r="E37" s="44"/>
      <c r="F37" s="44"/>
      <c r="G37" s="44"/>
      <c r="H37" s="46"/>
      <c r="I37" s="46"/>
      <c r="J37" s="49"/>
      <c r="K37" s="49"/>
      <c r="L37" s="55"/>
      <c r="M37" s="56"/>
      <c r="N37" s="57"/>
    </row>
    <row r="38" spans="1:14" ht="15.75" thickBot="1" x14ac:dyDescent="0.3">
      <c r="A38" s="43"/>
      <c r="B38" s="44"/>
      <c r="C38" s="44"/>
      <c r="D38" s="81"/>
      <c r="E38" s="81"/>
      <c r="F38" s="44"/>
      <c r="G38" s="44"/>
      <c r="H38" s="46"/>
      <c r="I38" s="46"/>
      <c r="J38" s="44"/>
      <c r="K38" s="44"/>
      <c r="L38" s="507"/>
      <c r="M38" s="508"/>
      <c r="N38" s="59"/>
    </row>
    <row r="39" spans="1:14" ht="15.75" thickBot="1" x14ac:dyDescent="0.3">
      <c r="A39" s="42"/>
      <c r="B39" s="60"/>
      <c r="C39" s="60"/>
      <c r="D39" s="60"/>
      <c r="E39" s="60"/>
      <c r="F39" s="60"/>
      <c r="G39" s="60"/>
      <c r="H39" s="46"/>
      <c r="I39" s="46"/>
      <c r="J39" s="60"/>
      <c r="K39" s="60"/>
      <c r="L39" s="61"/>
      <c r="M39" s="61"/>
      <c r="N39" s="57"/>
    </row>
    <row r="40" spans="1:14" x14ac:dyDescent="0.25">
      <c r="A40" s="42"/>
      <c r="B40" s="60"/>
      <c r="C40" s="60"/>
      <c r="D40" s="60"/>
      <c r="E40" s="60"/>
      <c r="F40" s="73"/>
      <c r="G40" s="73"/>
      <c r="H40" s="77"/>
      <c r="I40" s="77"/>
      <c r="J40" s="73"/>
      <c r="K40" s="60"/>
      <c r="L40" s="61"/>
      <c r="M40" s="61"/>
      <c r="N40" s="57"/>
    </row>
    <row r="41" spans="1:14" ht="15.75" thickBot="1" x14ac:dyDescent="0.3">
      <c r="A41" s="42"/>
      <c r="B41" s="60"/>
      <c r="C41" s="60"/>
      <c r="D41" s="60"/>
      <c r="E41" s="60"/>
      <c r="F41" s="60"/>
      <c r="G41" s="60"/>
      <c r="H41" s="58"/>
      <c r="I41" s="58"/>
      <c r="J41" s="60"/>
      <c r="K41" s="60"/>
      <c r="L41" s="61"/>
      <c r="M41" s="61"/>
      <c r="N41" s="57"/>
    </row>
    <row r="42" spans="1:14" ht="15.75" thickBot="1" x14ac:dyDescent="0.3">
      <c r="A42" s="42"/>
      <c r="B42" s="60"/>
      <c r="C42" s="60"/>
      <c r="D42" s="60"/>
      <c r="E42" s="60"/>
      <c r="F42" s="60"/>
      <c r="G42" s="60"/>
      <c r="H42" s="82"/>
      <c r="I42" s="60"/>
      <c r="J42" s="46"/>
      <c r="K42" s="46"/>
      <c r="L42" s="61"/>
      <c r="M42" s="61"/>
      <c r="N42" s="57"/>
    </row>
    <row r="43" spans="1:14" ht="15.75" thickBot="1" x14ac:dyDescent="0.3">
      <c r="A43" s="42"/>
      <c r="B43" s="60"/>
      <c r="C43" s="60"/>
      <c r="D43" s="60"/>
      <c r="E43" s="60"/>
      <c r="F43" s="60"/>
      <c r="G43" s="60"/>
      <c r="H43" s="60"/>
      <c r="I43" s="83"/>
      <c r="J43" s="46"/>
      <c r="K43" s="46"/>
      <c r="L43" s="61"/>
      <c r="M43" s="61"/>
      <c r="N43" s="57"/>
    </row>
    <row r="44" spans="1:14" ht="15.75" thickBot="1" x14ac:dyDescent="0.3">
      <c r="A44" s="42"/>
      <c r="B44" s="60"/>
      <c r="C44" s="60"/>
      <c r="D44" s="60"/>
      <c r="E44" s="60"/>
      <c r="F44" s="60"/>
      <c r="G44" s="60"/>
      <c r="H44" s="60"/>
      <c r="I44" s="83"/>
      <c r="J44" s="46"/>
      <c r="K44" s="46"/>
      <c r="L44" s="61"/>
      <c r="M44" s="61"/>
      <c r="N44" s="57"/>
    </row>
    <row r="45" spans="1:14" x14ac:dyDescent="0.25">
      <c r="A45" s="62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57"/>
    </row>
    <row r="46" spans="1:14" x14ac:dyDescent="0.25">
      <c r="A46" s="62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57"/>
    </row>
    <row r="47" spans="1:14" x14ac:dyDescent="0.25">
      <c r="A47" s="62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57"/>
    </row>
    <row r="48" spans="1:14" ht="15.75" thickBot="1" x14ac:dyDescent="0.3">
      <c r="A48" s="63" t="s">
        <v>28</v>
      </c>
      <c r="B48" s="64" t="s">
        <v>42</v>
      </c>
      <c r="C48" s="64" t="s">
        <v>2</v>
      </c>
      <c r="D48" s="61"/>
      <c r="E48" s="61"/>
      <c r="F48" s="509" t="s">
        <v>43</v>
      </c>
      <c r="G48" s="509"/>
      <c r="H48" s="509"/>
      <c r="I48" s="509"/>
      <c r="J48" s="509"/>
      <c r="K48" s="509"/>
      <c r="L48" s="510" t="s">
        <v>44</v>
      </c>
      <c r="M48" s="510"/>
      <c r="N48" s="57"/>
    </row>
    <row r="49" spans="1:14" x14ac:dyDescent="0.25">
      <c r="A49" s="65" t="s">
        <v>77</v>
      </c>
      <c r="B49" s="66">
        <v>87</v>
      </c>
      <c r="C49" s="66" t="s">
        <v>129</v>
      </c>
      <c r="D49" s="61"/>
      <c r="E49" s="61"/>
      <c r="F49" s="511">
        <v>608</v>
      </c>
      <c r="G49" s="512"/>
      <c r="H49" s="512"/>
      <c r="I49" s="512"/>
      <c r="J49" s="512"/>
      <c r="K49" s="513"/>
      <c r="L49" s="514">
        <v>120</v>
      </c>
      <c r="M49" s="515"/>
      <c r="N49" s="57"/>
    </row>
    <row r="50" spans="1:14" ht="15.75" thickBot="1" x14ac:dyDescent="0.3">
      <c r="A50" s="67" t="s">
        <v>76</v>
      </c>
      <c r="B50" s="68">
        <v>70</v>
      </c>
      <c r="C50" s="68">
        <v>22.3</v>
      </c>
      <c r="D50" s="61"/>
      <c r="E50" s="61"/>
      <c r="F50" s="502">
        <v>602</v>
      </c>
      <c r="G50" s="503"/>
      <c r="H50" s="503"/>
      <c r="I50" s="503"/>
      <c r="J50" s="503"/>
      <c r="K50" s="504"/>
      <c r="L50" s="505">
        <v>71</v>
      </c>
      <c r="M50" s="503"/>
      <c r="N50" s="57"/>
    </row>
    <row r="51" spans="1:14" ht="15.75" thickBot="1" x14ac:dyDescent="0.3">
      <c r="A51" s="70" t="s">
        <v>77</v>
      </c>
      <c r="B51" s="71">
        <v>61</v>
      </c>
      <c r="C51" s="71">
        <v>19.399999999999999</v>
      </c>
      <c r="D51" s="61"/>
      <c r="E51" s="61"/>
      <c r="F51" s="489">
        <v>607</v>
      </c>
      <c r="G51" s="490"/>
      <c r="H51" s="490"/>
      <c r="I51" s="490"/>
      <c r="J51" s="490"/>
      <c r="K51" s="491"/>
      <c r="L51" s="492">
        <v>64</v>
      </c>
      <c r="M51" s="493"/>
      <c r="N51" s="57"/>
    </row>
    <row r="52" spans="1:14" ht="15.75" thickBot="1" x14ac:dyDescent="0.3">
      <c r="A52" s="62"/>
      <c r="B52" s="61"/>
      <c r="C52" s="61"/>
      <c r="D52" s="61"/>
      <c r="E52" s="61"/>
      <c r="F52" s="498" t="s">
        <v>78</v>
      </c>
      <c r="G52" s="498"/>
      <c r="H52" s="498"/>
      <c r="I52" s="498"/>
      <c r="J52" s="498"/>
      <c r="K52" s="498"/>
      <c r="L52" s="61"/>
      <c r="M52" s="61"/>
      <c r="N52" s="57"/>
    </row>
    <row r="53" spans="1:14" ht="15.75" thickBot="1" x14ac:dyDescent="0.3">
      <c r="F53" s="499">
        <v>601</v>
      </c>
      <c r="G53" s="500"/>
      <c r="H53" s="500"/>
      <c r="I53" s="500"/>
      <c r="J53" s="500"/>
      <c r="K53" s="501"/>
      <c r="L53" s="487">
        <v>20</v>
      </c>
      <c r="M53" s="488"/>
    </row>
  </sheetData>
  <mergeCells count="22">
    <mergeCell ref="L1:M1"/>
    <mergeCell ref="B1:C1"/>
    <mergeCell ref="D1:E1"/>
    <mergeCell ref="F1:G1"/>
    <mergeCell ref="H1:I1"/>
    <mergeCell ref="J1:K1"/>
    <mergeCell ref="L53:M53"/>
    <mergeCell ref="F51:K51"/>
    <mergeCell ref="L51:M51"/>
    <mergeCell ref="P1:Q1"/>
    <mergeCell ref="R1:S1"/>
    <mergeCell ref="R2:S2"/>
    <mergeCell ref="F52:K52"/>
    <mergeCell ref="F53:K53"/>
    <mergeCell ref="F50:K50"/>
    <mergeCell ref="L50:M50"/>
    <mergeCell ref="N1:O1"/>
    <mergeCell ref="L38:M38"/>
    <mergeCell ref="F48:K48"/>
    <mergeCell ref="L48:M48"/>
    <mergeCell ref="F49:K49"/>
    <mergeCell ref="L49:M4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>
      <selection activeCell="C18" sqref="C18"/>
    </sheetView>
  </sheetViews>
  <sheetFormatPr baseColWidth="10" defaultRowHeight="15" x14ac:dyDescent="0.25"/>
  <cols>
    <col min="2" max="2" width="14" customWidth="1"/>
    <col min="3" max="3" width="6.42578125" customWidth="1"/>
    <col min="4" max="4" width="6.85546875" customWidth="1"/>
    <col min="5" max="5" width="5" customWidth="1"/>
    <col min="6" max="6" width="10" customWidth="1"/>
    <col min="7" max="7" width="5.5703125" customWidth="1"/>
    <col min="8" max="8" width="5.7109375" customWidth="1"/>
    <col min="9" max="9" width="9.28515625" customWidth="1"/>
    <col min="10" max="10" width="12.7109375" customWidth="1"/>
  </cols>
  <sheetData>
    <row r="1" spans="2:10" ht="15.75" thickBot="1" x14ac:dyDescent="0.3">
      <c r="B1" s="642" t="s">
        <v>239</v>
      </c>
      <c r="C1" s="642"/>
      <c r="D1" s="642"/>
      <c r="E1" s="642"/>
      <c r="F1" s="642"/>
      <c r="G1" s="642"/>
      <c r="H1" s="642"/>
      <c r="I1" s="642"/>
      <c r="J1" s="642"/>
    </row>
    <row r="2" spans="2:10" ht="39" customHeight="1" thickBot="1" x14ac:dyDescent="0.3">
      <c r="B2" s="5" t="s">
        <v>4</v>
      </c>
      <c r="C2" s="2">
        <v>103</v>
      </c>
      <c r="D2" s="2">
        <v>203</v>
      </c>
      <c r="E2" s="18">
        <v>303</v>
      </c>
      <c r="F2" s="306" t="s">
        <v>161</v>
      </c>
      <c r="G2" s="2">
        <v>403</v>
      </c>
      <c r="H2" s="2">
        <v>504</v>
      </c>
      <c r="I2" s="307" t="s">
        <v>162</v>
      </c>
      <c r="J2" s="3" t="s">
        <v>3</v>
      </c>
    </row>
    <row r="3" spans="2:10" ht="26.25" thickBot="1" x14ac:dyDescent="0.3">
      <c r="B3" s="8" t="s">
        <v>15</v>
      </c>
      <c r="C3" s="12">
        <v>18</v>
      </c>
      <c r="D3" s="12">
        <v>22</v>
      </c>
      <c r="E3" s="12">
        <v>34</v>
      </c>
      <c r="F3" s="16">
        <f>SUM(C3:E3)</f>
        <v>74</v>
      </c>
      <c r="G3" s="15">
        <v>25</v>
      </c>
      <c r="H3" s="16">
        <v>27</v>
      </c>
      <c r="I3" s="12">
        <f>SUM(G3,H3)</f>
        <v>52</v>
      </c>
      <c r="J3" s="4">
        <f>SUM(F3,I3)</f>
        <v>126</v>
      </c>
    </row>
    <row r="4" spans="2:10" ht="15.75" thickBot="1" x14ac:dyDescent="0.3">
      <c r="B4" s="10" t="s">
        <v>13</v>
      </c>
      <c r="C4" s="32">
        <v>14</v>
      </c>
      <c r="D4" s="32">
        <v>13</v>
      </c>
      <c r="E4" s="33">
        <v>23</v>
      </c>
      <c r="F4" s="334">
        <f t="shared" ref="F4:F14" si="0">SUM(C4:E4)</f>
        <v>50</v>
      </c>
      <c r="G4" s="33">
        <v>23</v>
      </c>
      <c r="H4" s="34">
        <v>23</v>
      </c>
      <c r="I4" s="323">
        <f t="shared" ref="I4:I14" si="1">SUM(G4,H4)</f>
        <v>46</v>
      </c>
      <c r="J4" s="35">
        <f t="shared" ref="J4:J14" si="2">SUM(F4,I4)</f>
        <v>96</v>
      </c>
    </row>
    <row r="5" spans="2:10" ht="21" customHeight="1" thickBot="1" x14ac:dyDescent="0.3">
      <c r="B5" s="6" t="s">
        <v>5</v>
      </c>
      <c r="C5" s="4">
        <v>1</v>
      </c>
      <c r="D5" s="4">
        <v>5</v>
      </c>
      <c r="E5" s="17">
        <v>5</v>
      </c>
      <c r="F5" s="16">
        <f t="shared" si="0"/>
        <v>11</v>
      </c>
      <c r="G5" s="17">
        <v>2</v>
      </c>
      <c r="H5" s="29">
        <v>2</v>
      </c>
      <c r="I5" s="12">
        <f t="shared" si="1"/>
        <v>4</v>
      </c>
      <c r="J5" s="4">
        <f t="shared" si="2"/>
        <v>15</v>
      </c>
    </row>
    <row r="6" spans="2:10" ht="24.75" customHeight="1" thickBot="1" x14ac:dyDescent="0.3">
      <c r="B6" s="6" t="s">
        <v>6</v>
      </c>
      <c r="C6" s="4">
        <v>1</v>
      </c>
      <c r="D6" s="4">
        <v>3</v>
      </c>
      <c r="E6" s="17">
        <v>6</v>
      </c>
      <c r="F6" s="16">
        <f t="shared" si="0"/>
        <v>10</v>
      </c>
      <c r="G6" s="17">
        <v>0</v>
      </c>
      <c r="H6" s="30">
        <v>2</v>
      </c>
      <c r="I6" s="12">
        <f t="shared" si="1"/>
        <v>2</v>
      </c>
      <c r="J6" s="4">
        <f t="shared" si="2"/>
        <v>12</v>
      </c>
    </row>
    <row r="7" spans="2:10" ht="25.5" customHeight="1" thickBot="1" x14ac:dyDescent="0.3">
      <c r="B7" s="6" t="s">
        <v>7</v>
      </c>
      <c r="C7" s="4">
        <v>2</v>
      </c>
      <c r="D7" s="4">
        <v>0</v>
      </c>
      <c r="E7" s="17">
        <v>0</v>
      </c>
      <c r="F7" s="16">
        <f t="shared" si="0"/>
        <v>2</v>
      </c>
      <c r="G7" s="17">
        <v>0</v>
      </c>
      <c r="H7" s="30">
        <v>0</v>
      </c>
      <c r="I7" s="12">
        <f t="shared" si="1"/>
        <v>0</v>
      </c>
      <c r="J7" s="4">
        <f t="shared" si="2"/>
        <v>2</v>
      </c>
    </row>
    <row r="8" spans="2:10" ht="23.25" customHeight="1" thickBot="1" x14ac:dyDescent="0.3">
      <c r="B8" s="6" t="s">
        <v>8</v>
      </c>
      <c r="C8" s="4">
        <v>0</v>
      </c>
      <c r="D8" s="4">
        <v>1</v>
      </c>
      <c r="E8" s="17">
        <v>0</v>
      </c>
      <c r="F8" s="16">
        <f t="shared" si="0"/>
        <v>1</v>
      </c>
      <c r="G8" s="17">
        <v>0</v>
      </c>
      <c r="H8" s="30">
        <v>0</v>
      </c>
      <c r="I8" s="12">
        <f t="shared" si="1"/>
        <v>0</v>
      </c>
      <c r="J8" s="4">
        <f t="shared" si="2"/>
        <v>1</v>
      </c>
    </row>
    <row r="9" spans="2:10" ht="24" customHeight="1" thickBot="1" x14ac:dyDescent="0.3">
      <c r="B9" s="6" t="s">
        <v>9</v>
      </c>
      <c r="C9" s="4">
        <v>0</v>
      </c>
      <c r="D9" s="4">
        <v>0</v>
      </c>
      <c r="E9" s="17">
        <v>0</v>
      </c>
      <c r="F9" s="16">
        <f t="shared" si="0"/>
        <v>0</v>
      </c>
      <c r="G9" s="17">
        <v>0</v>
      </c>
      <c r="H9" s="30">
        <v>0</v>
      </c>
      <c r="I9" s="12">
        <f t="shared" si="1"/>
        <v>0</v>
      </c>
      <c r="J9" s="4">
        <f t="shared" si="2"/>
        <v>0</v>
      </c>
    </row>
    <row r="10" spans="2:10" ht="25.5" customHeight="1" thickBot="1" x14ac:dyDescent="0.3">
      <c r="B10" s="6" t="s">
        <v>10</v>
      </c>
      <c r="C10" s="4">
        <v>0</v>
      </c>
      <c r="D10" s="4">
        <v>0</v>
      </c>
      <c r="E10" s="17">
        <v>0</v>
      </c>
      <c r="F10" s="16">
        <f t="shared" si="0"/>
        <v>0</v>
      </c>
      <c r="G10" s="17">
        <v>0</v>
      </c>
      <c r="H10" s="30">
        <v>0</v>
      </c>
      <c r="I10" s="12">
        <f t="shared" si="1"/>
        <v>0</v>
      </c>
      <c r="J10" s="4">
        <f t="shared" si="2"/>
        <v>0</v>
      </c>
    </row>
    <row r="11" spans="2:10" ht="24.75" customHeight="1" thickBot="1" x14ac:dyDescent="0.3">
      <c r="B11" s="6" t="s">
        <v>11</v>
      </c>
      <c r="C11" s="4">
        <v>0</v>
      </c>
      <c r="D11" s="4">
        <v>0</v>
      </c>
      <c r="E11" s="17">
        <v>0</v>
      </c>
      <c r="F11" s="16">
        <f t="shared" si="0"/>
        <v>0</v>
      </c>
      <c r="G11" s="17">
        <v>0</v>
      </c>
      <c r="H11" s="30">
        <v>0</v>
      </c>
      <c r="I11" s="12">
        <f t="shared" si="1"/>
        <v>0</v>
      </c>
      <c r="J11" s="4">
        <f t="shared" si="2"/>
        <v>0</v>
      </c>
    </row>
    <row r="12" spans="2:10" ht="27" customHeight="1" thickBot="1" x14ac:dyDescent="0.3">
      <c r="B12" s="6" t="s">
        <v>12</v>
      </c>
      <c r="C12" s="4">
        <v>0</v>
      </c>
      <c r="D12" s="4">
        <v>0</v>
      </c>
      <c r="E12" s="17">
        <v>0</v>
      </c>
      <c r="F12" s="16">
        <f t="shared" si="0"/>
        <v>0</v>
      </c>
      <c r="G12" s="17">
        <v>0</v>
      </c>
      <c r="H12" s="30">
        <v>0</v>
      </c>
      <c r="I12" s="12">
        <f t="shared" si="1"/>
        <v>0</v>
      </c>
      <c r="J12" s="4">
        <f t="shared" si="2"/>
        <v>0</v>
      </c>
    </row>
    <row r="13" spans="2:10" ht="26.25" customHeight="1" thickBot="1" x14ac:dyDescent="0.3">
      <c r="B13" s="7" t="s">
        <v>16</v>
      </c>
      <c r="C13" s="20">
        <v>0</v>
      </c>
      <c r="D13" s="20">
        <v>0</v>
      </c>
      <c r="E13" s="1">
        <v>0</v>
      </c>
      <c r="F13" s="16">
        <f t="shared" si="0"/>
        <v>0</v>
      </c>
      <c r="G13" s="1">
        <v>0</v>
      </c>
      <c r="H13" s="31">
        <v>0</v>
      </c>
      <c r="I13" s="12">
        <f t="shared" si="1"/>
        <v>0</v>
      </c>
      <c r="J13" s="20">
        <f t="shared" si="2"/>
        <v>0</v>
      </c>
    </row>
    <row r="14" spans="2:10" ht="15.75" thickBot="1" x14ac:dyDescent="0.3">
      <c r="B14" s="683" t="s">
        <v>1</v>
      </c>
      <c r="C14" s="684">
        <f>SUM(C4:C13)</f>
        <v>18</v>
      </c>
      <c r="D14" s="684">
        <f t="shared" ref="D14:F14" si="3">SUM(D4:D13)</f>
        <v>22</v>
      </c>
      <c r="E14" s="684">
        <f t="shared" si="3"/>
        <v>34</v>
      </c>
      <c r="F14" s="684">
        <f t="shared" si="3"/>
        <v>74</v>
      </c>
      <c r="G14" s="684">
        <f>SUM(G4:G13)</f>
        <v>25</v>
      </c>
      <c r="H14" s="684">
        <f>SUM(H4:H13)</f>
        <v>27</v>
      </c>
      <c r="I14" s="12">
        <f t="shared" si="1"/>
        <v>52</v>
      </c>
      <c r="J14" s="4">
        <f t="shared" si="2"/>
        <v>126</v>
      </c>
    </row>
    <row r="15" spans="2:10" ht="15.75" thickBot="1" x14ac:dyDescent="0.3"/>
    <row r="16" spans="2:10" ht="45" x14ac:dyDescent="0.25">
      <c r="B16" s="479" t="s">
        <v>234</v>
      </c>
      <c r="C16" s="484">
        <v>103</v>
      </c>
      <c r="D16" s="485">
        <v>203</v>
      </c>
      <c r="E16" s="485">
        <v>303</v>
      </c>
      <c r="F16" s="483" t="s">
        <v>231</v>
      </c>
      <c r="G16" s="482">
        <v>403</v>
      </c>
      <c r="H16" s="482">
        <v>504</v>
      </c>
      <c r="I16" s="480" t="s">
        <v>232</v>
      </c>
      <c r="J16" s="481" t="s">
        <v>233</v>
      </c>
    </row>
    <row r="17" spans="2:10" x14ac:dyDescent="0.25">
      <c r="B17" s="123"/>
      <c r="C17" s="486">
        <f>SUM(C7:C13)</f>
        <v>2</v>
      </c>
      <c r="D17" s="486">
        <f t="shared" ref="D17:J17" si="4">SUM(D7:D13)</f>
        <v>1</v>
      </c>
      <c r="E17" s="486">
        <f t="shared" si="4"/>
        <v>0</v>
      </c>
      <c r="F17" s="486">
        <f t="shared" si="4"/>
        <v>3</v>
      </c>
      <c r="G17" s="486">
        <f t="shared" si="4"/>
        <v>0</v>
      </c>
      <c r="H17" s="486">
        <f t="shared" si="4"/>
        <v>0</v>
      </c>
      <c r="I17" s="486">
        <f t="shared" si="4"/>
        <v>0</v>
      </c>
      <c r="J17" s="486">
        <f t="shared" si="4"/>
        <v>3</v>
      </c>
    </row>
    <row r="18" spans="2:10" x14ac:dyDescent="0.25">
      <c r="B18" s="444" t="s">
        <v>2</v>
      </c>
      <c r="C18" s="685">
        <f>C17*100/C4</f>
        <v>14.285714285714286</v>
      </c>
      <c r="D18" s="685">
        <f t="shared" ref="D18:J18" si="5">D17*100/D4</f>
        <v>7.6923076923076925</v>
      </c>
      <c r="E18" s="685">
        <f t="shared" si="5"/>
        <v>0</v>
      </c>
      <c r="F18" s="685">
        <f t="shared" si="5"/>
        <v>6</v>
      </c>
      <c r="G18" s="685">
        <f t="shared" si="5"/>
        <v>0</v>
      </c>
      <c r="H18" s="685">
        <f t="shared" si="5"/>
        <v>0</v>
      </c>
      <c r="I18" s="685">
        <f t="shared" si="5"/>
        <v>0</v>
      </c>
      <c r="J18" s="685">
        <f t="shared" si="5"/>
        <v>3.125</v>
      </c>
    </row>
  </sheetData>
  <mergeCells count="1">
    <mergeCell ref="B1:J1"/>
  </mergeCells>
  <pageMargins left="0.7" right="0.7" top="0.75" bottom="0.75" header="0.3" footer="0.3"/>
  <pageSetup paperSize="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29"/>
  <sheetViews>
    <sheetView workbookViewId="0">
      <selection activeCell="R9" sqref="R9"/>
    </sheetView>
  </sheetViews>
  <sheetFormatPr baseColWidth="10" defaultRowHeight="15" x14ac:dyDescent="0.25"/>
  <cols>
    <col min="3" max="3" width="5.140625" customWidth="1"/>
    <col min="4" max="4" width="6.140625" customWidth="1"/>
    <col min="5" max="7" width="4.7109375" customWidth="1"/>
    <col min="8" max="8" width="5" customWidth="1"/>
    <col min="9" max="10" width="5.5703125" customWidth="1"/>
    <col min="11" max="11" width="5.140625" customWidth="1"/>
    <col min="12" max="12" width="4.7109375" customWidth="1"/>
    <col min="13" max="13" width="4.42578125" customWidth="1"/>
    <col min="14" max="14" width="5.42578125" customWidth="1"/>
    <col min="15" max="15" width="4.42578125" customWidth="1"/>
    <col min="16" max="16" width="5.5703125" customWidth="1"/>
    <col min="17" max="17" width="5" customWidth="1"/>
    <col min="18" max="18" width="5.140625" customWidth="1"/>
    <col min="19" max="20" width="5.28515625" customWidth="1"/>
    <col min="21" max="21" width="4.85546875" customWidth="1"/>
    <col min="22" max="24" width="5" customWidth="1"/>
    <col min="25" max="25" width="4.42578125" customWidth="1"/>
    <col min="26" max="26" width="6.140625" customWidth="1"/>
    <col min="27" max="27" width="5" customWidth="1"/>
    <col min="28" max="28" width="7.140625" customWidth="1"/>
  </cols>
  <sheetData>
    <row r="1" spans="2:28" ht="15.75" thickBot="1" x14ac:dyDescent="0.3"/>
    <row r="2" spans="2:28" ht="15.75" thickBot="1" x14ac:dyDescent="0.3">
      <c r="H2" s="646" t="s">
        <v>240</v>
      </c>
      <c r="I2" s="647"/>
      <c r="J2" s="647"/>
      <c r="K2" s="647"/>
      <c r="L2" s="647"/>
      <c r="M2" s="647"/>
      <c r="N2" s="647"/>
      <c r="O2" s="647"/>
      <c r="P2" s="648"/>
      <c r="Q2" s="303"/>
      <c r="R2" s="303"/>
    </row>
    <row r="3" spans="2:28" ht="23.25" customHeight="1" thickBot="1" x14ac:dyDescent="0.3">
      <c r="B3" s="36" t="s">
        <v>4</v>
      </c>
      <c r="C3" s="649">
        <v>104</v>
      </c>
      <c r="D3" s="650"/>
      <c r="E3" s="649">
        <v>105</v>
      </c>
      <c r="F3" s="650"/>
      <c r="G3" s="649">
        <v>204</v>
      </c>
      <c r="H3" s="650"/>
      <c r="I3" s="649">
        <v>205</v>
      </c>
      <c r="J3" s="650"/>
      <c r="K3" s="649">
        <v>304</v>
      </c>
      <c r="L3" s="650"/>
      <c r="M3" s="649">
        <v>305</v>
      </c>
      <c r="N3" s="650"/>
      <c r="O3" s="649" t="s">
        <v>161</v>
      </c>
      <c r="P3" s="650"/>
      <c r="Q3" s="661">
        <v>404</v>
      </c>
      <c r="R3" s="662"/>
      <c r="S3" s="649">
        <v>405</v>
      </c>
      <c r="T3" s="650"/>
      <c r="U3" s="649">
        <v>505</v>
      </c>
      <c r="V3" s="650"/>
      <c r="W3" s="649">
        <v>506</v>
      </c>
      <c r="X3" s="650"/>
      <c r="Y3" s="649" t="s">
        <v>162</v>
      </c>
      <c r="Z3" s="650"/>
      <c r="AA3" s="651" t="s">
        <v>3</v>
      </c>
      <c r="AB3" s="652"/>
    </row>
    <row r="4" spans="2:28" ht="15.75" thickBot="1" x14ac:dyDescent="0.3">
      <c r="B4" s="37" t="s">
        <v>0</v>
      </c>
      <c r="C4" s="421">
        <v>24</v>
      </c>
      <c r="D4" s="422" t="s">
        <v>2</v>
      </c>
      <c r="E4" s="421">
        <v>22</v>
      </c>
      <c r="F4" s="422" t="s">
        <v>2</v>
      </c>
      <c r="G4" s="23">
        <v>31</v>
      </c>
      <c r="H4" s="304" t="s">
        <v>2</v>
      </c>
      <c r="I4" s="23">
        <v>32</v>
      </c>
      <c r="J4" s="304" t="s">
        <v>2</v>
      </c>
      <c r="K4" s="23">
        <v>29</v>
      </c>
      <c r="L4" s="304" t="s">
        <v>2</v>
      </c>
      <c r="M4" s="441">
        <v>28</v>
      </c>
      <c r="N4" s="442" t="s">
        <v>2</v>
      </c>
      <c r="O4" s="23">
        <f>SUM(C4,E4,G4,I4,K4,M4)</f>
        <v>166</v>
      </c>
      <c r="P4" s="403" t="s">
        <v>2</v>
      </c>
      <c r="Q4" s="441">
        <v>35</v>
      </c>
      <c r="R4" s="442" t="s">
        <v>2</v>
      </c>
      <c r="S4" s="304">
        <v>36</v>
      </c>
      <c r="T4" s="23" t="s">
        <v>2</v>
      </c>
      <c r="U4" s="304">
        <v>32</v>
      </c>
      <c r="V4" s="23" t="s">
        <v>2</v>
      </c>
      <c r="W4" s="304">
        <v>31</v>
      </c>
      <c r="X4" s="23" t="s">
        <v>2</v>
      </c>
      <c r="Y4" s="23">
        <f>SUM(Q4,S4,U4,W4,)</f>
        <v>134</v>
      </c>
      <c r="Z4" s="404" t="s">
        <v>2</v>
      </c>
      <c r="AA4" s="653">
        <f>SUM(O4,Y4)</f>
        <v>300</v>
      </c>
      <c r="AB4" s="654"/>
    </row>
    <row r="5" spans="2:28" ht="15.75" thickBot="1" x14ac:dyDescent="0.3">
      <c r="B5" s="38" t="s">
        <v>18</v>
      </c>
      <c r="C5" s="438"/>
      <c r="D5" s="438"/>
      <c r="E5" s="438"/>
      <c r="F5" s="438"/>
      <c r="G5" s="438">
        <v>1</v>
      </c>
      <c r="H5" s="438" t="s">
        <v>202</v>
      </c>
      <c r="I5" s="438"/>
      <c r="J5" s="438"/>
      <c r="K5" s="438">
        <v>2</v>
      </c>
      <c r="L5" s="438" t="s">
        <v>194</v>
      </c>
      <c r="M5" s="438"/>
      <c r="N5" s="438"/>
      <c r="O5" s="23">
        <f t="shared" ref="O5:O14" si="0">SUM(C5,E5,G5,I5,K5,M5)</f>
        <v>3</v>
      </c>
      <c r="P5" s="407">
        <f>+O5/1.96</f>
        <v>1.5306122448979591</v>
      </c>
      <c r="Q5" s="438">
        <v>7</v>
      </c>
      <c r="R5" s="438" t="s">
        <v>30</v>
      </c>
      <c r="S5" s="438">
        <v>8</v>
      </c>
      <c r="T5" s="438" t="s">
        <v>207</v>
      </c>
      <c r="U5" s="438">
        <v>5</v>
      </c>
      <c r="V5" s="438" t="s">
        <v>62</v>
      </c>
      <c r="W5" s="438">
        <v>6</v>
      </c>
      <c r="X5" s="438" t="s">
        <v>181</v>
      </c>
      <c r="Y5" s="363">
        <f t="shared" ref="Y5:Y14" si="1">SUM(Q5,S5,U5,W5,)</f>
        <v>26</v>
      </c>
      <c r="Z5" s="415">
        <f t="shared" ref="Z5:Z13" si="2">+Y5/1.33</f>
        <v>19.548872180451127</v>
      </c>
      <c r="AA5" s="363">
        <f>SUM(O5,Y5)</f>
        <v>29</v>
      </c>
      <c r="AB5" s="364">
        <f>+AA5/3.36</f>
        <v>8.6309523809523814</v>
      </c>
    </row>
    <row r="6" spans="2:28" ht="15.75" thickBot="1" x14ac:dyDescent="0.3">
      <c r="B6" s="39" t="s">
        <v>19</v>
      </c>
      <c r="C6" s="438"/>
      <c r="D6" s="438"/>
      <c r="E6" s="438"/>
      <c r="F6" s="438"/>
      <c r="G6" s="438">
        <v>1</v>
      </c>
      <c r="H6" s="438" t="s">
        <v>202</v>
      </c>
      <c r="I6" s="438">
        <v>1</v>
      </c>
      <c r="J6" s="438" t="s">
        <v>180</v>
      </c>
      <c r="K6" s="438"/>
      <c r="L6" s="438"/>
      <c r="M6" s="438"/>
      <c r="N6" s="438"/>
      <c r="O6" s="23">
        <f t="shared" si="0"/>
        <v>2</v>
      </c>
      <c r="P6" s="407">
        <f t="shared" ref="P6:P14" si="3">+O6/1.96</f>
        <v>1.0204081632653061</v>
      </c>
      <c r="Q6" s="438">
        <v>4</v>
      </c>
      <c r="R6" s="438" t="s">
        <v>190</v>
      </c>
      <c r="S6" s="438">
        <v>7</v>
      </c>
      <c r="T6" s="438" t="s">
        <v>181</v>
      </c>
      <c r="U6" s="438">
        <v>5</v>
      </c>
      <c r="V6" s="438" t="s">
        <v>62</v>
      </c>
      <c r="W6" s="438">
        <v>12</v>
      </c>
      <c r="X6" s="438" t="s">
        <v>224</v>
      </c>
      <c r="Y6" s="361">
        <f t="shared" si="1"/>
        <v>28</v>
      </c>
      <c r="Z6" s="416">
        <f t="shared" si="2"/>
        <v>21.052631578947366</v>
      </c>
      <c r="AA6" s="361">
        <f t="shared" ref="AA6:AA14" si="4">SUM(O6,Y6)</f>
        <v>30</v>
      </c>
      <c r="AB6" s="362">
        <f t="shared" ref="AB6:AB14" si="5">+AA6/3.36</f>
        <v>8.9285714285714288</v>
      </c>
    </row>
    <row r="7" spans="2:28" ht="15.75" thickBot="1" x14ac:dyDescent="0.3">
      <c r="B7" s="39" t="s">
        <v>20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23">
        <f t="shared" si="0"/>
        <v>0</v>
      </c>
      <c r="P7" s="407">
        <f t="shared" si="3"/>
        <v>0</v>
      </c>
      <c r="Q7" s="438"/>
      <c r="R7" s="438"/>
      <c r="S7" s="438"/>
      <c r="T7" s="438"/>
      <c r="U7" s="438"/>
      <c r="V7" s="438"/>
      <c r="W7" s="438"/>
      <c r="X7" s="438"/>
      <c r="Y7" s="23">
        <f t="shared" si="1"/>
        <v>0</v>
      </c>
      <c r="Z7" s="405">
        <f t="shared" si="2"/>
        <v>0</v>
      </c>
      <c r="AA7" s="23">
        <f t="shared" si="4"/>
        <v>0</v>
      </c>
      <c r="AB7" s="302">
        <f t="shared" si="5"/>
        <v>0</v>
      </c>
    </row>
    <row r="8" spans="2:28" ht="15.75" thickBot="1" x14ac:dyDescent="0.3">
      <c r="B8" s="39" t="s">
        <v>21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23">
        <f t="shared" si="0"/>
        <v>0</v>
      </c>
      <c r="P8" s="407">
        <f t="shared" si="3"/>
        <v>0</v>
      </c>
      <c r="Q8" s="438"/>
      <c r="R8" s="438"/>
      <c r="S8" s="438"/>
      <c r="T8" s="438"/>
      <c r="U8" s="438"/>
      <c r="V8" s="438"/>
      <c r="W8" s="438"/>
      <c r="X8" s="438"/>
      <c r="Y8" s="23">
        <f t="shared" si="1"/>
        <v>0</v>
      </c>
      <c r="Z8" s="405">
        <f t="shared" si="2"/>
        <v>0</v>
      </c>
      <c r="AA8" s="23">
        <f t="shared" si="4"/>
        <v>0</v>
      </c>
      <c r="AB8" s="302">
        <f t="shared" si="5"/>
        <v>0</v>
      </c>
    </row>
    <row r="9" spans="2:28" ht="15.75" thickBot="1" x14ac:dyDescent="0.3">
      <c r="B9" s="39" t="s">
        <v>22</v>
      </c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23">
        <f t="shared" si="0"/>
        <v>0</v>
      </c>
      <c r="P9" s="407">
        <f t="shared" si="3"/>
        <v>0</v>
      </c>
      <c r="Q9" s="438"/>
      <c r="R9" s="438"/>
      <c r="S9" s="438"/>
      <c r="T9" s="438"/>
      <c r="U9" s="438"/>
      <c r="V9" s="438"/>
      <c r="W9" s="438"/>
      <c r="X9" s="438"/>
      <c r="Y9" s="23">
        <f t="shared" si="1"/>
        <v>0</v>
      </c>
      <c r="Z9" s="405">
        <f t="shared" si="2"/>
        <v>0</v>
      </c>
      <c r="AA9" s="23">
        <f t="shared" si="4"/>
        <v>0</v>
      </c>
      <c r="AB9" s="302">
        <f t="shared" si="5"/>
        <v>0</v>
      </c>
    </row>
    <row r="10" spans="2:28" ht="24.75" thickBot="1" x14ac:dyDescent="0.3">
      <c r="B10" s="39" t="s">
        <v>23</v>
      </c>
      <c r="C10" s="438">
        <v>2</v>
      </c>
      <c r="D10" s="438" t="s">
        <v>219</v>
      </c>
      <c r="E10" s="438">
        <v>3</v>
      </c>
      <c r="F10" s="438" t="s">
        <v>220</v>
      </c>
      <c r="G10" s="438">
        <v>1</v>
      </c>
      <c r="H10" s="438" t="s">
        <v>202</v>
      </c>
      <c r="I10" s="438">
        <v>4</v>
      </c>
      <c r="J10" s="438" t="s">
        <v>27</v>
      </c>
      <c r="K10" s="438">
        <v>1</v>
      </c>
      <c r="L10" s="438" t="s">
        <v>221</v>
      </c>
      <c r="M10" s="438">
        <v>2</v>
      </c>
      <c r="N10" s="438" t="s">
        <v>222</v>
      </c>
      <c r="O10" s="363">
        <f t="shared" si="0"/>
        <v>13</v>
      </c>
      <c r="P10" s="413">
        <f t="shared" si="3"/>
        <v>6.6326530612244898</v>
      </c>
      <c r="Q10" s="438">
        <v>2</v>
      </c>
      <c r="R10" s="438" t="s">
        <v>115</v>
      </c>
      <c r="S10" s="438">
        <v>5</v>
      </c>
      <c r="T10" s="438" t="s">
        <v>117</v>
      </c>
      <c r="U10" s="438">
        <v>1</v>
      </c>
      <c r="V10" s="438" t="s">
        <v>180</v>
      </c>
      <c r="W10" s="438">
        <v>4</v>
      </c>
      <c r="X10" s="438" t="s">
        <v>191</v>
      </c>
      <c r="Y10" s="23">
        <f t="shared" si="1"/>
        <v>12</v>
      </c>
      <c r="Z10" s="405">
        <f t="shared" si="2"/>
        <v>9.022556390977444</v>
      </c>
      <c r="AA10" s="23">
        <f t="shared" si="4"/>
        <v>25</v>
      </c>
      <c r="AB10" s="302">
        <f t="shared" si="5"/>
        <v>7.4404761904761907</v>
      </c>
    </row>
    <row r="11" spans="2:28" ht="15.75" thickBot="1" x14ac:dyDescent="0.3">
      <c r="B11" s="39" t="s">
        <v>24</v>
      </c>
      <c r="C11" s="438"/>
      <c r="D11" s="438"/>
      <c r="E11" s="438"/>
      <c r="F11" s="438"/>
      <c r="G11" s="438">
        <v>4</v>
      </c>
      <c r="H11" s="438" t="s">
        <v>191</v>
      </c>
      <c r="I11" s="438">
        <v>3</v>
      </c>
      <c r="J11" s="438" t="s">
        <v>155</v>
      </c>
      <c r="K11" s="438"/>
      <c r="L11" s="438"/>
      <c r="M11" s="438"/>
      <c r="N11" s="438"/>
      <c r="O11" s="365">
        <f t="shared" si="0"/>
        <v>7</v>
      </c>
      <c r="P11" s="414">
        <f t="shared" si="3"/>
        <v>3.5714285714285716</v>
      </c>
      <c r="Q11" s="438">
        <v>3</v>
      </c>
      <c r="R11" s="438" t="s">
        <v>189</v>
      </c>
      <c r="S11" s="438">
        <v>7</v>
      </c>
      <c r="T11" s="438" t="s">
        <v>181</v>
      </c>
      <c r="U11" s="438">
        <v>2</v>
      </c>
      <c r="V11" s="438" t="s">
        <v>223</v>
      </c>
      <c r="W11" s="438">
        <v>9</v>
      </c>
      <c r="X11" s="438" t="s">
        <v>198</v>
      </c>
      <c r="Y11" s="365">
        <f t="shared" si="1"/>
        <v>21</v>
      </c>
      <c r="Z11" s="417">
        <f t="shared" si="2"/>
        <v>15.789473684210526</v>
      </c>
      <c r="AA11" s="365">
        <f t="shared" si="4"/>
        <v>28</v>
      </c>
      <c r="AB11" s="366">
        <f t="shared" si="5"/>
        <v>8.3333333333333339</v>
      </c>
    </row>
    <row r="12" spans="2:28" ht="24.75" thickBot="1" x14ac:dyDescent="0.3">
      <c r="B12" s="301" t="s">
        <v>25</v>
      </c>
      <c r="C12" s="438">
        <v>1</v>
      </c>
      <c r="D12" s="438" t="s">
        <v>217</v>
      </c>
      <c r="E12" s="438">
        <v>2</v>
      </c>
      <c r="F12" s="438" t="s">
        <v>201</v>
      </c>
      <c r="G12" s="438"/>
      <c r="H12" s="438"/>
      <c r="I12" s="438">
        <v>7</v>
      </c>
      <c r="J12" s="438" t="s">
        <v>84</v>
      </c>
      <c r="K12" s="438">
        <v>3</v>
      </c>
      <c r="L12" s="438" t="s">
        <v>58</v>
      </c>
      <c r="M12" s="438">
        <v>1</v>
      </c>
      <c r="N12" s="438" t="s">
        <v>218</v>
      </c>
      <c r="O12" s="361">
        <f t="shared" si="0"/>
        <v>14</v>
      </c>
      <c r="P12" s="412">
        <f t="shared" si="3"/>
        <v>7.1428571428571432</v>
      </c>
      <c r="Q12" s="438">
        <v>1</v>
      </c>
      <c r="R12" s="438" t="s">
        <v>37</v>
      </c>
      <c r="S12" s="438">
        <v>6</v>
      </c>
      <c r="T12" s="438" t="s">
        <v>61</v>
      </c>
      <c r="U12" s="438">
        <v>2</v>
      </c>
      <c r="V12" s="438" t="s">
        <v>223</v>
      </c>
      <c r="W12" s="438">
        <v>7</v>
      </c>
      <c r="X12" s="438" t="s">
        <v>209</v>
      </c>
      <c r="Y12" s="23">
        <f t="shared" si="1"/>
        <v>16</v>
      </c>
      <c r="Z12" s="405">
        <f t="shared" si="2"/>
        <v>12.030075187969924</v>
      </c>
      <c r="AA12" s="361">
        <f t="shared" si="4"/>
        <v>30</v>
      </c>
      <c r="AB12" s="362">
        <f t="shared" si="5"/>
        <v>8.9285714285714288</v>
      </c>
    </row>
    <row r="13" spans="2:28" ht="24.75" thickBot="1" x14ac:dyDescent="0.3">
      <c r="B13" s="36" t="s">
        <v>26</v>
      </c>
      <c r="C13" s="438"/>
      <c r="D13" s="438"/>
      <c r="E13" s="438"/>
      <c r="F13" s="438"/>
      <c r="G13" s="438"/>
      <c r="H13" s="438"/>
      <c r="I13" s="438">
        <v>1</v>
      </c>
      <c r="J13" s="438" t="s">
        <v>180</v>
      </c>
      <c r="K13" s="438"/>
      <c r="L13" s="438"/>
      <c r="M13" s="438"/>
      <c r="N13" s="438"/>
      <c r="O13" s="23">
        <f t="shared" si="0"/>
        <v>1</v>
      </c>
      <c r="P13" s="407">
        <f t="shared" si="3"/>
        <v>0.51020408163265307</v>
      </c>
      <c r="Q13" s="438"/>
      <c r="R13" s="438"/>
      <c r="S13" s="438"/>
      <c r="T13" s="438"/>
      <c r="U13" s="438"/>
      <c r="V13" s="438"/>
      <c r="W13" s="438"/>
      <c r="X13" s="438"/>
      <c r="Y13" s="23">
        <f t="shared" si="1"/>
        <v>0</v>
      </c>
      <c r="Z13" s="405">
        <f t="shared" si="2"/>
        <v>0</v>
      </c>
      <c r="AA13" s="23">
        <f t="shared" si="4"/>
        <v>1</v>
      </c>
      <c r="AB13" s="302">
        <f t="shared" si="5"/>
        <v>0.29761904761904762</v>
      </c>
    </row>
    <row r="14" spans="2:28" ht="16.5" thickTop="1" thickBot="1" x14ac:dyDescent="0.3">
      <c r="B14" s="406" t="s">
        <v>1</v>
      </c>
      <c r="C14" s="468">
        <f>SUM(C5:C13)</f>
        <v>3</v>
      </c>
      <c r="D14" s="418"/>
      <c r="E14" s="406">
        <f>SUM(E5:E13)</f>
        <v>5</v>
      </c>
      <c r="F14" s="406"/>
      <c r="G14" s="409">
        <f>SUM(G5:G13)</f>
        <v>7</v>
      </c>
      <c r="H14" s="409"/>
      <c r="I14" s="408">
        <f>SUM(I5:I13)</f>
        <v>16</v>
      </c>
      <c r="J14" s="408"/>
      <c r="K14" s="410">
        <f>SUM(K5:K13)</f>
        <v>6</v>
      </c>
      <c r="L14" s="410"/>
      <c r="M14" s="418">
        <f>SUM(M5:M13)</f>
        <v>3</v>
      </c>
      <c r="N14" s="469"/>
      <c r="O14" s="23">
        <f t="shared" si="0"/>
        <v>40</v>
      </c>
      <c r="P14" s="407">
        <f t="shared" si="3"/>
        <v>20.408163265306122</v>
      </c>
      <c r="Q14" s="439">
        <f>SUM(Q5:Q13)</f>
        <v>17</v>
      </c>
      <c r="R14" s="410"/>
      <c r="S14" s="409">
        <f>SUM(S5:S13)</f>
        <v>33</v>
      </c>
      <c r="T14" s="409"/>
      <c r="U14" s="418">
        <f>SUM(U5:U13)</f>
        <v>15</v>
      </c>
      <c r="V14" s="418"/>
      <c r="W14" s="408">
        <f>SUM(W5:W13)</f>
        <v>38</v>
      </c>
      <c r="X14" s="408"/>
      <c r="Y14" s="23">
        <f t="shared" si="1"/>
        <v>103</v>
      </c>
      <c r="Z14" s="405">
        <f>+Y14/1.33</f>
        <v>77.443609022556387</v>
      </c>
      <c r="AA14" s="23">
        <f t="shared" si="4"/>
        <v>143</v>
      </c>
      <c r="AB14" s="302">
        <f t="shared" si="5"/>
        <v>42.55952380952381</v>
      </c>
    </row>
    <row r="15" spans="2:28" ht="10.5" customHeight="1" thickTop="1" thickBot="1" x14ac:dyDescent="0.3"/>
    <row r="16" spans="2:28" ht="15.75" hidden="1" thickBot="1" x14ac:dyDescent="0.3"/>
    <row r="17" spans="2:25" s="311" customFormat="1" ht="63.75" customHeight="1" thickTop="1" thickBot="1" x14ac:dyDescent="0.25">
      <c r="B17" s="655" t="s">
        <v>163</v>
      </c>
      <c r="C17" s="656"/>
      <c r="D17" s="657"/>
      <c r="E17" s="312" t="s">
        <v>33</v>
      </c>
      <c r="F17" s="313" t="s">
        <v>2</v>
      </c>
      <c r="I17" s="658" t="s">
        <v>183</v>
      </c>
      <c r="J17" s="659"/>
      <c r="K17" s="658" t="s">
        <v>44</v>
      </c>
      <c r="L17" s="660"/>
      <c r="M17" s="660"/>
      <c r="N17" s="659"/>
      <c r="P17" s="658" t="s">
        <v>184</v>
      </c>
      <c r="Q17" s="659"/>
      <c r="R17" s="411" t="s">
        <v>33</v>
      </c>
      <c r="T17" s="671" t="s">
        <v>186</v>
      </c>
      <c r="U17" s="672"/>
      <c r="V17" s="420" t="s">
        <v>33</v>
      </c>
    </row>
    <row r="18" spans="2:25" ht="16.5" thickTop="1" thickBot="1" x14ac:dyDescent="0.3">
      <c r="B18" s="590" t="s">
        <v>225</v>
      </c>
      <c r="C18" s="591"/>
      <c r="D18" s="592"/>
      <c r="E18" s="308">
        <v>30</v>
      </c>
      <c r="F18" s="342">
        <v>9</v>
      </c>
      <c r="G18" s="311"/>
      <c r="H18" s="311"/>
      <c r="I18" s="663">
        <v>205</v>
      </c>
      <c r="J18" s="664"/>
      <c r="K18" s="578">
        <v>16</v>
      </c>
      <c r="L18" s="579"/>
      <c r="M18" s="579"/>
      <c r="N18" s="580"/>
      <c r="P18" s="578">
        <v>506</v>
      </c>
      <c r="Q18" s="580"/>
      <c r="R18" s="367">
        <v>38</v>
      </c>
      <c r="T18" s="673">
        <v>506</v>
      </c>
      <c r="U18" s="674"/>
      <c r="V18" s="359">
        <v>38</v>
      </c>
    </row>
    <row r="19" spans="2:25" ht="16.5" thickTop="1" thickBot="1" x14ac:dyDescent="0.3">
      <c r="B19" s="593" t="s">
        <v>226</v>
      </c>
      <c r="C19" s="593"/>
      <c r="D19" s="593"/>
      <c r="E19" s="309">
        <v>29</v>
      </c>
      <c r="F19" s="343">
        <v>9</v>
      </c>
      <c r="G19" s="311"/>
      <c r="H19" s="311"/>
      <c r="I19" s="581">
        <v>204</v>
      </c>
      <c r="J19" s="583"/>
      <c r="K19" s="581">
        <v>7</v>
      </c>
      <c r="L19" s="582"/>
      <c r="M19" s="582"/>
      <c r="N19" s="583"/>
      <c r="P19" s="581">
        <v>405</v>
      </c>
      <c r="Q19" s="583"/>
      <c r="R19" s="343">
        <v>33</v>
      </c>
      <c r="T19" s="675">
        <v>405</v>
      </c>
      <c r="U19" s="676"/>
      <c r="V19" s="360">
        <v>33</v>
      </c>
    </row>
    <row r="20" spans="2:25" ht="16.5" thickTop="1" thickBot="1" x14ac:dyDescent="0.3">
      <c r="B20" s="603" t="s">
        <v>24</v>
      </c>
      <c r="C20" s="603"/>
      <c r="D20" s="603"/>
      <c r="E20" s="310">
        <v>28</v>
      </c>
      <c r="F20" s="344">
        <v>8</v>
      </c>
      <c r="G20" s="311"/>
      <c r="H20" s="311"/>
      <c r="I20" s="584">
        <v>304</v>
      </c>
      <c r="J20" s="586"/>
      <c r="K20" s="584">
        <v>6</v>
      </c>
      <c r="L20" s="585"/>
      <c r="M20" s="585"/>
      <c r="N20" s="586"/>
      <c r="P20" s="584">
        <v>404</v>
      </c>
      <c r="Q20" s="586"/>
      <c r="R20" s="368">
        <v>17</v>
      </c>
      <c r="T20" s="677">
        <v>404</v>
      </c>
      <c r="U20" s="678"/>
      <c r="V20" s="377">
        <v>16</v>
      </c>
    </row>
    <row r="21" spans="2:25" ht="9.75" customHeight="1" thickTop="1" thickBot="1" x14ac:dyDescent="0.3"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</row>
    <row r="22" spans="2:25" ht="15.75" hidden="1" thickBot="1" x14ac:dyDescent="0.3"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</row>
    <row r="23" spans="2:25" ht="39.75" customHeight="1" thickTop="1" thickBot="1" x14ac:dyDescent="0.3">
      <c r="B23" s="655" t="s">
        <v>164</v>
      </c>
      <c r="C23" s="656"/>
      <c r="D23" s="657"/>
      <c r="E23" s="312" t="s">
        <v>33</v>
      </c>
      <c r="F23" s="340" t="s">
        <v>2</v>
      </c>
      <c r="G23" s="311"/>
      <c r="H23" s="311"/>
      <c r="I23" s="655" t="s">
        <v>165</v>
      </c>
      <c r="J23" s="656"/>
      <c r="K23" s="657"/>
      <c r="L23" s="312" t="s">
        <v>33</v>
      </c>
      <c r="M23" s="313" t="s">
        <v>2</v>
      </c>
      <c r="N23" s="311"/>
      <c r="T23" s="665" t="s">
        <v>78</v>
      </c>
      <c r="U23" s="666"/>
      <c r="V23" s="666"/>
      <c r="W23" s="667"/>
      <c r="X23" s="314" t="s">
        <v>29</v>
      </c>
    </row>
    <row r="24" spans="2:25" ht="16.5" thickTop="1" thickBot="1" x14ac:dyDescent="0.3">
      <c r="B24" s="590" t="s">
        <v>25</v>
      </c>
      <c r="C24" s="591"/>
      <c r="D24" s="592"/>
      <c r="E24" s="308">
        <v>14</v>
      </c>
      <c r="F24" s="342">
        <v>7.1</v>
      </c>
      <c r="G24" s="311"/>
      <c r="H24" s="311"/>
      <c r="I24" s="590" t="s">
        <v>227</v>
      </c>
      <c r="J24" s="591"/>
      <c r="K24" s="592"/>
      <c r="L24" s="308">
        <v>28</v>
      </c>
      <c r="M24" s="416">
        <v>21.1</v>
      </c>
      <c r="N24" s="311"/>
      <c r="T24" s="668" t="s">
        <v>228</v>
      </c>
      <c r="U24" s="669"/>
      <c r="V24" s="669"/>
      <c r="W24" s="670"/>
      <c r="X24" s="471">
        <v>3</v>
      </c>
      <c r="Y24" s="461" t="s">
        <v>215</v>
      </c>
    </row>
    <row r="25" spans="2:25" ht="16.5" thickTop="1" thickBot="1" x14ac:dyDescent="0.3">
      <c r="B25" s="593" t="s">
        <v>23</v>
      </c>
      <c r="C25" s="593"/>
      <c r="D25" s="593"/>
      <c r="E25" s="309">
        <v>13</v>
      </c>
      <c r="F25" s="343">
        <v>6.6</v>
      </c>
      <c r="G25" s="311"/>
      <c r="H25" s="311"/>
      <c r="I25" s="593" t="s">
        <v>18</v>
      </c>
      <c r="J25" s="593"/>
      <c r="K25" s="593"/>
      <c r="L25" s="309">
        <v>26</v>
      </c>
      <c r="M25" s="415">
        <v>19.5</v>
      </c>
      <c r="N25" s="311"/>
      <c r="T25" s="643">
        <v>505</v>
      </c>
      <c r="U25" s="644"/>
      <c r="V25" s="644"/>
      <c r="W25" s="645"/>
      <c r="X25" s="463">
        <v>15</v>
      </c>
      <c r="Y25" s="470" t="s">
        <v>214</v>
      </c>
    </row>
    <row r="26" spans="2:25" ht="16.5" thickTop="1" thickBot="1" x14ac:dyDescent="0.3">
      <c r="B26" s="603" t="s">
        <v>24</v>
      </c>
      <c r="C26" s="603"/>
      <c r="D26" s="603"/>
      <c r="E26" s="310">
        <v>7</v>
      </c>
      <c r="F26" s="344">
        <v>3.6</v>
      </c>
      <c r="G26" s="311"/>
      <c r="H26" s="311"/>
      <c r="I26" s="603" t="s">
        <v>24</v>
      </c>
      <c r="J26" s="603"/>
      <c r="K26" s="603"/>
      <c r="L26" s="310">
        <v>21</v>
      </c>
      <c r="M26" s="417">
        <v>15.8</v>
      </c>
      <c r="N26" s="311"/>
    </row>
    <row r="27" spans="2:25" ht="15.75" thickTop="1" x14ac:dyDescent="0.25"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</row>
    <row r="28" spans="2:25" x14ac:dyDescent="0.25"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</row>
    <row r="29" spans="2:25" x14ac:dyDescent="0.25"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</row>
  </sheetData>
  <mergeCells count="46">
    <mergeCell ref="B26:D26"/>
    <mergeCell ref="I26:K26"/>
    <mergeCell ref="K18:N18"/>
    <mergeCell ref="K19:N19"/>
    <mergeCell ref="K20:N20"/>
    <mergeCell ref="I18:J18"/>
    <mergeCell ref="I19:J19"/>
    <mergeCell ref="I20:J20"/>
    <mergeCell ref="B23:D23"/>
    <mergeCell ref="I23:K23"/>
    <mergeCell ref="B24:D24"/>
    <mergeCell ref="I24:K24"/>
    <mergeCell ref="B25:D25"/>
    <mergeCell ref="I25:K25"/>
    <mergeCell ref="B20:D20"/>
    <mergeCell ref="AA3:AB3"/>
    <mergeCell ref="AA4:AB4"/>
    <mergeCell ref="B17:D17"/>
    <mergeCell ref="B18:D18"/>
    <mergeCell ref="B19:D19"/>
    <mergeCell ref="I17:J17"/>
    <mergeCell ref="K17:N17"/>
    <mergeCell ref="Q3:R3"/>
    <mergeCell ref="S3:T3"/>
    <mergeCell ref="U3:V3"/>
    <mergeCell ref="W3:X3"/>
    <mergeCell ref="Y3:Z3"/>
    <mergeCell ref="P17:Q17"/>
    <mergeCell ref="P18:Q18"/>
    <mergeCell ref="P19:Q19"/>
    <mergeCell ref="T17:U17"/>
    <mergeCell ref="T25:W25"/>
    <mergeCell ref="H2:P2"/>
    <mergeCell ref="C3:D3"/>
    <mergeCell ref="E3:F3"/>
    <mergeCell ref="G3:H3"/>
    <mergeCell ref="I3:J3"/>
    <mergeCell ref="K3:L3"/>
    <mergeCell ref="M3:N3"/>
    <mergeCell ref="O3:P3"/>
    <mergeCell ref="T23:W23"/>
    <mergeCell ref="T24:W24"/>
    <mergeCell ref="P20:Q20"/>
    <mergeCell ref="T18:U18"/>
    <mergeCell ref="T19:U19"/>
    <mergeCell ref="T20:U20"/>
  </mergeCells>
  <pageMargins left="0.7" right="0.7" top="0.75" bottom="0.75" header="0.3" footer="0.3"/>
  <pageSetup paperSize="5" orientation="landscape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tabSelected="1" topLeftCell="A2" workbookViewId="0">
      <selection activeCell="O7" sqref="O7"/>
    </sheetView>
  </sheetViews>
  <sheetFormatPr baseColWidth="10" defaultRowHeight="15" x14ac:dyDescent="0.25"/>
  <cols>
    <col min="3" max="3" width="6" customWidth="1"/>
    <col min="4" max="4" width="6.140625" customWidth="1"/>
    <col min="5" max="5" width="5.85546875" customWidth="1"/>
    <col min="6" max="6" width="5.7109375" customWidth="1"/>
    <col min="7" max="7" width="5.28515625" customWidth="1"/>
    <col min="8" max="8" width="5.5703125" customWidth="1"/>
    <col min="9" max="9" width="10.5703125" customWidth="1"/>
    <col min="10" max="10" width="5" customWidth="1"/>
    <col min="11" max="11" width="4.5703125" customWidth="1"/>
    <col min="12" max="13" width="4.7109375" customWidth="1"/>
    <col min="14" max="14" width="10.140625" customWidth="1"/>
  </cols>
  <sheetData>
    <row r="2" spans="2:15" ht="15.75" thickBot="1" x14ac:dyDescent="0.3">
      <c r="B2" s="642" t="s">
        <v>241</v>
      </c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2:15" ht="30.75" thickBot="1" x14ac:dyDescent="0.3">
      <c r="B3" s="5" t="s">
        <v>4</v>
      </c>
      <c r="C3" s="2">
        <v>104</v>
      </c>
      <c r="D3" s="2">
        <v>105</v>
      </c>
      <c r="E3" s="18">
        <v>204</v>
      </c>
      <c r="F3" s="2">
        <v>205</v>
      </c>
      <c r="G3" s="2">
        <v>304</v>
      </c>
      <c r="H3" s="2">
        <v>305</v>
      </c>
      <c r="I3" s="322" t="s">
        <v>161</v>
      </c>
      <c r="J3" s="2">
        <v>404</v>
      </c>
      <c r="K3" s="2">
        <v>405</v>
      </c>
      <c r="L3" s="2">
        <v>505</v>
      </c>
      <c r="M3" s="2">
        <v>506</v>
      </c>
      <c r="N3" s="307" t="s">
        <v>162</v>
      </c>
      <c r="O3" s="3" t="s">
        <v>3</v>
      </c>
    </row>
    <row r="4" spans="2:15" ht="26.25" thickBot="1" x14ac:dyDescent="0.3">
      <c r="B4" s="8" t="s">
        <v>15</v>
      </c>
      <c r="C4" s="12">
        <v>24</v>
      </c>
      <c r="D4" s="12">
        <v>22</v>
      </c>
      <c r="E4" s="12">
        <v>31</v>
      </c>
      <c r="F4" s="15">
        <v>32</v>
      </c>
      <c r="G4" s="16">
        <v>29</v>
      </c>
      <c r="H4" s="16">
        <v>28</v>
      </c>
      <c r="I4" s="16">
        <f>SUM(C4:H4)</f>
        <v>166</v>
      </c>
      <c r="J4" s="16">
        <v>35</v>
      </c>
      <c r="K4" s="16">
        <v>36</v>
      </c>
      <c r="L4" s="16">
        <v>32</v>
      </c>
      <c r="M4" s="16">
        <v>31</v>
      </c>
      <c r="N4" s="12">
        <f>SUM(J4:M4)</f>
        <v>134</v>
      </c>
      <c r="O4" s="4">
        <f>SUM(I4,N4)</f>
        <v>300</v>
      </c>
    </row>
    <row r="5" spans="2:15" ht="15.75" thickBot="1" x14ac:dyDescent="0.3">
      <c r="B5" s="419" t="s">
        <v>13</v>
      </c>
      <c r="C5" s="32">
        <v>22</v>
      </c>
      <c r="D5" s="32">
        <v>19</v>
      </c>
      <c r="E5" s="33">
        <v>26</v>
      </c>
      <c r="F5" s="33">
        <v>24</v>
      </c>
      <c r="G5" s="34">
        <v>23</v>
      </c>
      <c r="H5" s="34">
        <v>26</v>
      </c>
      <c r="I5" s="334">
        <f t="shared" ref="I5:I15" si="0">SUM(C5:H5)</f>
        <v>140</v>
      </c>
      <c r="J5" s="34">
        <v>26</v>
      </c>
      <c r="K5" s="34">
        <v>22</v>
      </c>
      <c r="L5" s="34">
        <v>25</v>
      </c>
      <c r="M5" s="34">
        <v>17</v>
      </c>
      <c r="N5" s="323">
        <f t="shared" ref="N5:N15" si="1">SUM(J5:M5)</f>
        <v>90</v>
      </c>
      <c r="O5" s="35">
        <f t="shared" ref="O5:O15" si="2">SUM(I5,N5)</f>
        <v>230</v>
      </c>
    </row>
    <row r="6" spans="2:15" ht="26.25" thickBot="1" x14ac:dyDescent="0.3">
      <c r="B6" s="6" t="s">
        <v>5</v>
      </c>
      <c r="C6" s="4">
        <v>1</v>
      </c>
      <c r="D6" s="4">
        <v>1</v>
      </c>
      <c r="E6" s="17">
        <v>4</v>
      </c>
      <c r="F6" s="17">
        <v>4</v>
      </c>
      <c r="G6" s="29">
        <v>6</v>
      </c>
      <c r="H6" s="29">
        <v>1</v>
      </c>
      <c r="I6" s="16">
        <f t="shared" si="0"/>
        <v>17</v>
      </c>
      <c r="J6" s="29">
        <v>6</v>
      </c>
      <c r="K6" s="29">
        <v>4</v>
      </c>
      <c r="L6" s="29">
        <v>3</v>
      </c>
      <c r="M6" s="29">
        <v>4</v>
      </c>
      <c r="N6" s="12">
        <f t="shared" si="1"/>
        <v>17</v>
      </c>
      <c r="O6" s="4">
        <f t="shared" si="2"/>
        <v>34</v>
      </c>
    </row>
    <row r="7" spans="2:15" ht="39" thickBot="1" x14ac:dyDescent="0.3">
      <c r="B7" s="6" t="s">
        <v>6</v>
      </c>
      <c r="C7" s="4">
        <v>1</v>
      </c>
      <c r="D7" s="4">
        <v>2</v>
      </c>
      <c r="E7" s="17">
        <v>0</v>
      </c>
      <c r="F7" s="17">
        <v>2</v>
      </c>
      <c r="G7" s="30">
        <v>0</v>
      </c>
      <c r="H7" s="30">
        <v>1</v>
      </c>
      <c r="I7" s="16">
        <f t="shared" si="0"/>
        <v>6</v>
      </c>
      <c r="J7" s="30">
        <v>1</v>
      </c>
      <c r="K7" s="30">
        <v>4</v>
      </c>
      <c r="L7" s="30">
        <v>1</v>
      </c>
      <c r="M7" s="30">
        <v>3</v>
      </c>
      <c r="N7" s="12">
        <f t="shared" si="1"/>
        <v>9</v>
      </c>
      <c r="O7" s="4">
        <f t="shared" si="2"/>
        <v>15</v>
      </c>
    </row>
    <row r="8" spans="2:15" ht="39" thickBot="1" x14ac:dyDescent="0.3">
      <c r="B8" s="6" t="s">
        <v>7</v>
      </c>
      <c r="C8" s="4">
        <v>0</v>
      </c>
      <c r="D8" s="4">
        <v>0</v>
      </c>
      <c r="E8" s="17">
        <v>1</v>
      </c>
      <c r="F8" s="17">
        <v>1</v>
      </c>
      <c r="G8" s="30">
        <v>0</v>
      </c>
      <c r="H8" s="30">
        <v>0</v>
      </c>
      <c r="I8" s="16">
        <f t="shared" si="0"/>
        <v>2</v>
      </c>
      <c r="J8" s="30">
        <v>0</v>
      </c>
      <c r="K8" s="30">
        <v>4</v>
      </c>
      <c r="L8" s="30">
        <v>2</v>
      </c>
      <c r="M8" s="30">
        <v>1</v>
      </c>
      <c r="N8" s="12">
        <f t="shared" si="1"/>
        <v>7</v>
      </c>
      <c r="O8" s="4">
        <f t="shared" si="2"/>
        <v>9</v>
      </c>
    </row>
    <row r="9" spans="2:15" ht="39" thickBot="1" x14ac:dyDescent="0.3">
      <c r="B9" s="6" t="s">
        <v>8</v>
      </c>
      <c r="C9" s="4">
        <v>0</v>
      </c>
      <c r="D9" s="4">
        <v>0</v>
      </c>
      <c r="E9" s="17">
        <v>0</v>
      </c>
      <c r="F9" s="17">
        <v>0</v>
      </c>
      <c r="G9" s="30">
        <v>0</v>
      </c>
      <c r="H9" s="30">
        <v>0</v>
      </c>
      <c r="I9" s="16">
        <f t="shared" si="0"/>
        <v>0</v>
      </c>
      <c r="J9" s="30">
        <v>1</v>
      </c>
      <c r="K9" s="30">
        <v>1</v>
      </c>
      <c r="L9" s="30">
        <v>1</v>
      </c>
      <c r="M9" s="30">
        <v>5</v>
      </c>
      <c r="N9" s="12">
        <f t="shared" si="1"/>
        <v>8</v>
      </c>
      <c r="O9" s="4">
        <f t="shared" si="2"/>
        <v>8</v>
      </c>
    </row>
    <row r="10" spans="2:15" ht="39" thickBot="1" x14ac:dyDescent="0.3">
      <c r="B10" s="6" t="s">
        <v>9</v>
      </c>
      <c r="C10" s="4">
        <v>0</v>
      </c>
      <c r="D10" s="4">
        <v>0</v>
      </c>
      <c r="E10" s="17">
        <v>0</v>
      </c>
      <c r="F10" s="17">
        <v>1</v>
      </c>
      <c r="G10" s="30">
        <v>0</v>
      </c>
      <c r="H10" s="30">
        <v>0</v>
      </c>
      <c r="I10" s="16">
        <f t="shared" si="0"/>
        <v>1</v>
      </c>
      <c r="J10" s="30">
        <v>1</v>
      </c>
      <c r="K10" s="30">
        <v>1</v>
      </c>
      <c r="L10" s="30">
        <v>0</v>
      </c>
      <c r="M10" s="30">
        <v>1</v>
      </c>
      <c r="N10" s="12">
        <f t="shared" si="1"/>
        <v>3</v>
      </c>
      <c r="O10" s="4">
        <f t="shared" si="2"/>
        <v>4</v>
      </c>
    </row>
    <row r="11" spans="2:15" ht="39" thickBot="1" x14ac:dyDescent="0.3">
      <c r="B11" s="6" t="s">
        <v>10</v>
      </c>
      <c r="C11" s="4">
        <v>0</v>
      </c>
      <c r="D11" s="4">
        <v>0</v>
      </c>
      <c r="E11" s="17">
        <v>0</v>
      </c>
      <c r="F11" s="17">
        <v>0</v>
      </c>
      <c r="G11" s="30">
        <v>0</v>
      </c>
      <c r="H11" s="30">
        <v>0</v>
      </c>
      <c r="I11" s="16">
        <f t="shared" si="0"/>
        <v>0</v>
      </c>
      <c r="J11" s="30">
        <v>0</v>
      </c>
      <c r="K11" s="30">
        <v>0</v>
      </c>
      <c r="L11" s="30">
        <v>0</v>
      </c>
      <c r="M11" s="30">
        <v>0</v>
      </c>
      <c r="N11" s="12">
        <f t="shared" si="1"/>
        <v>0</v>
      </c>
      <c r="O11" s="4">
        <f t="shared" si="2"/>
        <v>0</v>
      </c>
    </row>
    <row r="12" spans="2:15" ht="39" thickBot="1" x14ac:dyDescent="0.3">
      <c r="B12" s="6" t="s">
        <v>11</v>
      </c>
      <c r="C12" s="4">
        <v>0</v>
      </c>
      <c r="D12" s="4">
        <v>0</v>
      </c>
      <c r="E12" s="17">
        <v>0</v>
      </c>
      <c r="F12" s="17">
        <v>0</v>
      </c>
      <c r="G12" s="30">
        <v>0</v>
      </c>
      <c r="H12" s="30">
        <v>0</v>
      </c>
      <c r="I12" s="16">
        <f t="shared" si="0"/>
        <v>0</v>
      </c>
      <c r="J12" s="30">
        <v>0</v>
      </c>
      <c r="K12" s="30">
        <v>0</v>
      </c>
      <c r="L12" s="30">
        <v>0</v>
      </c>
      <c r="M12" s="30">
        <v>0</v>
      </c>
      <c r="N12" s="12">
        <f t="shared" si="1"/>
        <v>0</v>
      </c>
      <c r="O12" s="4">
        <f t="shared" si="2"/>
        <v>0</v>
      </c>
    </row>
    <row r="13" spans="2:15" ht="39" thickBot="1" x14ac:dyDescent="0.3">
      <c r="B13" s="6" t="s">
        <v>12</v>
      </c>
      <c r="C13" s="4">
        <v>0</v>
      </c>
      <c r="D13" s="4">
        <v>0</v>
      </c>
      <c r="E13" s="17">
        <v>0</v>
      </c>
      <c r="F13" s="17">
        <v>0</v>
      </c>
      <c r="G13" s="30">
        <v>0</v>
      </c>
      <c r="H13" s="30">
        <v>0</v>
      </c>
      <c r="I13" s="16">
        <f t="shared" si="0"/>
        <v>0</v>
      </c>
      <c r="J13" s="30">
        <v>0</v>
      </c>
      <c r="K13" s="30">
        <v>0</v>
      </c>
      <c r="L13" s="30">
        <v>0</v>
      </c>
      <c r="M13" s="30">
        <v>0</v>
      </c>
      <c r="N13" s="12">
        <f t="shared" si="1"/>
        <v>0</v>
      </c>
      <c r="O13" s="4">
        <f t="shared" si="2"/>
        <v>0</v>
      </c>
    </row>
    <row r="14" spans="2:15" ht="39" thickBot="1" x14ac:dyDescent="0.3">
      <c r="B14" s="7" t="s">
        <v>16</v>
      </c>
      <c r="C14" s="20">
        <v>0</v>
      </c>
      <c r="D14" s="20">
        <v>0</v>
      </c>
      <c r="E14" s="1">
        <v>0</v>
      </c>
      <c r="F14" s="1">
        <v>0</v>
      </c>
      <c r="G14" s="31">
        <v>0</v>
      </c>
      <c r="H14" s="31">
        <v>0</v>
      </c>
      <c r="I14" s="16">
        <f t="shared" si="0"/>
        <v>0</v>
      </c>
      <c r="J14" s="31">
        <v>0</v>
      </c>
      <c r="K14" s="31">
        <v>0</v>
      </c>
      <c r="L14" s="31">
        <v>0</v>
      </c>
      <c r="M14" s="31">
        <v>0</v>
      </c>
      <c r="N14" s="12">
        <f t="shared" si="1"/>
        <v>0</v>
      </c>
      <c r="O14" s="4">
        <f t="shared" si="2"/>
        <v>0</v>
      </c>
    </row>
    <row r="15" spans="2:15" ht="15.75" thickBot="1" x14ac:dyDescent="0.3">
      <c r="B15" s="19" t="s">
        <v>1</v>
      </c>
      <c r="C15" s="14">
        <f>SUM(C5:C14)</f>
        <v>24</v>
      </c>
      <c r="D15" s="14">
        <f>SUM(D5:D14)</f>
        <v>22</v>
      </c>
      <c r="E15" s="14">
        <f>SUM(E5:E14)</f>
        <v>31</v>
      </c>
      <c r="F15" s="14">
        <f>SUM(F5:F14)</f>
        <v>32</v>
      </c>
      <c r="G15" s="14">
        <f>SUM(G5:G14)</f>
        <v>29</v>
      </c>
      <c r="H15" s="14">
        <f>SUM(H5:H14)</f>
        <v>28</v>
      </c>
      <c r="I15" s="16">
        <f t="shared" si="0"/>
        <v>166</v>
      </c>
      <c r="J15" s="14">
        <f>SUM(J5:J14)</f>
        <v>35</v>
      </c>
      <c r="K15" s="14">
        <f>SUM(K5:K14)</f>
        <v>36</v>
      </c>
      <c r="L15" s="14">
        <f>SUM(L5:L14)</f>
        <v>32</v>
      </c>
      <c r="M15" s="14">
        <f>SUM(M5:M14)</f>
        <v>31</v>
      </c>
      <c r="N15" s="12">
        <f t="shared" si="1"/>
        <v>134</v>
      </c>
      <c r="O15" s="4">
        <f t="shared" si="2"/>
        <v>300</v>
      </c>
    </row>
    <row r="16" spans="2:15" ht="15.75" thickBot="1" x14ac:dyDescent="0.3"/>
    <row r="17" spans="2:15" ht="45" x14ac:dyDescent="0.25">
      <c r="B17" s="479" t="s">
        <v>230</v>
      </c>
      <c r="C17" s="484">
        <v>104</v>
      </c>
      <c r="D17" s="485">
        <v>105</v>
      </c>
      <c r="E17" s="485">
        <v>204</v>
      </c>
      <c r="F17" s="485">
        <v>205</v>
      </c>
      <c r="G17" s="485">
        <v>304</v>
      </c>
      <c r="H17" s="485">
        <v>305</v>
      </c>
      <c r="I17" s="483" t="s">
        <v>231</v>
      </c>
      <c r="J17" s="482">
        <v>404</v>
      </c>
      <c r="K17" s="482">
        <v>405</v>
      </c>
      <c r="L17" s="482">
        <v>505</v>
      </c>
      <c r="M17" s="482">
        <v>506</v>
      </c>
      <c r="N17" s="480" t="s">
        <v>232</v>
      </c>
      <c r="O17" s="481" t="s">
        <v>233</v>
      </c>
    </row>
    <row r="18" spans="2:15" x14ac:dyDescent="0.25">
      <c r="B18" s="123"/>
      <c r="C18" s="486">
        <f>SUM(C8:C14)</f>
        <v>0</v>
      </c>
      <c r="D18" s="486">
        <f t="shared" ref="D18:O18" si="3">SUM(D8:D14)</f>
        <v>0</v>
      </c>
      <c r="E18" s="486">
        <f t="shared" si="3"/>
        <v>1</v>
      </c>
      <c r="F18" s="486">
        <f t="shared" si="3"/>
        <v>2</v>
      </c>
      <c r="G18" s="486">
        <f t="shared" si="3"/>
        <v>0</v>
      </c>
      <c r="H18" s="486">
        <f t="shared" si="3"/>
        <v>0</v>
      </c>
      <c r="I18" s="486">
        <f t="shared" si="3"/>
        <v>3</v>
      </c>
      <c r="J18" s="486">
        <f t="shared" si="3"/>
        <v>2</v>
      </c>
      <c r="K18" s="486">
        <f t="shared" si="3"/>
        <v>6</v>
      </c>
      <c r="L18" s="486">
        <f t="shared" si="3"/>
        <v>3</v>
      </c>
      <c r="M18" s="486">
        <f t="shared" si="3"/>
        <v>7</v>
      </c>
      <c r="N18" s="486">
        <f t="shared" si="3"/>
        <v>18</v>
      </c>
      <c r="O18" s="486">
        <f t="shared" si="3"/>
        <v>21</v>
      </c>
    </row>
    <row r="19" spans="2:15" x14ac:dyDescent="0.25">
      <c r="B19" s="444" t="s">
        <v>2</v>
      </c>
      <c r="C19" s="685">
        <f>C18*100/C4</f>
        <v>0</v>
      </c>
      <c r="D19" s="685">
        <f t="shared" ref="D19:O19" si="4">D18*100/D4</f>
        <v>0</v>
      </c>
      <c r="E19" s="685">
        <f t="shared" si="4"/>
        <v>3.225806451612903</v>
      </c>
      <c r="F19" s="685">
        <f t="shared" si="4"/>
        <v>6.25</v>
      </c>
      <c r="G19" s="685">
        <f t="shared" si="4"/>
        <v>0</v>
      </c>
      <c r="H19" s="685">
        <f t="shared" si="4"/>
        <v>0</v>
      </c>
      <c r="I19" s="685">
        <f t="shared" si="4"/>
        <v>1.8072289156626506</v>
      </c>
      <c r="J19" s="685">
        <f t="shared" si="4"/>
        <v>5.7142857142857144</v>
      </c>
      <c r="K19" s="685">
        <f t="shared" si="4"/>
        <v>16.666666666666668</v>
      </c>
      <c r="L19" s="685">
        <f t="shared" si="4"/>
        <v>9.375</v>
      </c>
      <c r="M19" s="685">
        <f t="shared" si="4"/>
        <v>22.580645161290324</v>
      </c>
      <c r="N19" s="685">
        <f t="shared" si="4"/>
        <v>13.432835820895523</v>
      </c>
      <c r="O19" s="685">
        <f t="shared" si="4"/>
        <v>7</v>
      </c>
    </row>
  </sheetData>
  <mergeCells count="1">
    <mergeCell ref="B2:O2"/>
  </mergeCell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K4" sqref="K4"/>
    </sheetView>
  </sheetViews>
  <sheetFormatPr baseColWidth="10" defaultRowHeight="15" x14ac:dyDescent="0.25"/>
  <sheetData>
    <row r="1" spans="2:11" ht="15.75" thickBot="1" x14ac:dyDescent="0.3"/>
    <row r="2" spans="2:11" ht="26.25" thickBot="1" x14ac:dyDescent="0.3">
      <c r="B2" s="5" t="s">
        <v>4</v>
      </c>
      <c r="C2" s="2">
        <v>601</v>
      </c>
      <c r="D2" s="2">
        <v>602</v>
      </c>
      <c r="E2" s="18">
        <v>603</v>
      </c>
      <c r="F2" s="2">
        <v>604</v>
      </c>
      <c r="G2" s="2">
        <v>605</v>
      </c>
      <c r="H2" s="2">
        <v>606</v>
      </c>
      <c r="I2" s="2">
        <v>607</v>
      </c>
      <c r="J2" s="2">
        <v>608</v>
      </c>
      <c r="K2" s="3" t="s">
        <v>3</v>
      </c>
    </row>
    <row r="3" spans="2:11" ht="26.25" thickBot="1" x14ac:dyDescent="0.3">
      <c r="B3" s="8" t="s">
        <v>15</v>
      </c>
      <c r="C3" s="12">
        <v>39</v>
      </c>
      <c r="D3" s="12">
        <v>40</v>
      </c>
      <c r="E3" s="15">
        <v>39</v>
      </c>
      <c r="F3" s="15">
        <v>39</v>
      </c>
      <c r="G3" s="16">
        <v>39</v>
      </c>
      <c r="H3" s="16">
        <v>39</v>
      </c>
      <c r="I3" s="16">
        <v>39</v>
      </c>
      <c r="J3" s="16">
        <v>40</v>
      </c>
      <c r="K3" s="4">
        <f>SUM(C3:J3)</f>
        <v>314</v>
      </c>
    </row>
    <row r="4" spans="2:11" x14ac:dyDescent="0.25">
      <c r="B4" s="10" t="s">
        <v>13</v>
      </c>
      <c r="C4" s="32">
        <v>32</v>
      </c>
      <c r="D4" s="32">
        <v>14</v>
      </c>
      <c r="E4" s="33">
        <v>20</v>
      </c>
      <c r="F4" s="33">
        <v>23</v>
      </c>
      <c r="G4" s="34">
        <v>26</v>
      </c>
      <c r="H4" s="34">
        <v>19</v>
      </c>
      <c r="I4" s="34">
        <v>14</v>
      </c>
      <c r="J4" s="34">
        <v>13</v>
      </c>
      <c r="K4" s="35">
        <f t="shared" ref="K4:K15" si="0">SUM(C4:J4)</f>
        <v>161</v>
      </c>
    </row>
    <row r="5" spans="2:11" ht="25.5" x14ac:dyDescent="0.25">
      <c r="B5" s="6" t="s">
        <v>5</v>
      </c>
      <c r="C5" s="4">
        <v>2</v>
      </c>
      <c r="D5" s="4">
        <v>7</v>
      </c>
      <c r="E5" s="17">
        <v>6</v>
      </c>
      <c r="F5" s="17">
        <v>6</v>
      </c>
      <c r="G5" s="29">
        <v>1</v>
      </c>
      <c r="H5" s="29">
        <v>4</v>
      </c>
      <c r="I5" s="29">
        <v>5</v>
      </c>
      <c r="J5" s="29">
        <v>5</v>
      </c>
      <c r="K5" s="4">
        <f t="shared" si="0"/>
        <v>36</v>
      </c>
    </row>
    <row r="6" spans="2:11" ht="38.25" x14ac:dyDescent="0.25">
      <c r="B6" s="6" t="s">
        <v>6</v>
      </c>
      <c r="C6" s="4">
        <v>1</v>
      </c>
      <c r="D6" s="4">
        <v>7</v>
      </c>
      <c r="E6" s="17">
        <v>3</v>
      </c>
      <c r="F6" s="17">
        <v>5</v>
      </c>
      <c r="G6" s="30">
        <v>4</v>
      </c>
      <c r="H6" s="30">
        <v>3</v>
      </c>
      <c r="I6" s="30">
        <v>8</v>
      </c>
      <c r="J6" s="30">
        <v>3</v>
      </c>
      <c r="K6" s="4">
        <f t="shared" si="0"/>
        <v>34</v>
      </c>
    </row>
    <row r="7" spans="2:11" ht="38.25" x14ac:dyDescent="0.25">
      <c r="B7" s="6" t="s">
        <v>7</v>
      </c>
      <c r="C7" s="4">
        <v>1</v>
      </c>
      <c r="D7" s="4">
        <v>3</v>
      </c>
      <c r="E7" s="17">
        <v>3</v>
      </c>
      <c r="F7" s="17">
        <v>1</v>
      </c>
      <c r="G7" s="30">
        <v>2</v>
      </c>
      <c r="H7" s="17">
        <v>6</v>
      </c>
      <c r="I7" s="17">
        <v>6</v>
      </c>
      <c r="J7" s="17">
        <v>2</v>
      </c>
      <c r="K7" s="4">
        <f t="shared" si="0"/>
        <v>24</v>
      </c>
    </row>
    <row r="8" spans="2:11" ht="38.25" x14ac:dyDescent="0.25">
      <c r="B8" s="6" t="s">
        <v>8</v>
      </c>
      <c r="C8" s="4">
        <v>2</v>
      </c>
      <c r="D8" s="4">
        <v>4</v>
      </c>
      <c r="E8" s="17">
        <v>4</v>
      </c>
      <c r="F8" s="17">
        <v>2</v>
      </c>
      <c r="G8" s="30">
        <v>2</v>
      </c>
      <c r="H8" s="30">
        <v>2</v>
      </c>
      <c r="I8" s="30">
        <v>5</v>
      </c>
      <c r="J8" s="30">
        <v>4</v>
      </c>
      <c r="K8" s="4">
        <f t="shared" si="0"/>
        <v>25</v>
      </c>
    </row>
    <row r="9" spans="2:11" ht="38.25" x14ac:dyDescent="0.25">
      <c r="B9" s="6" t="s">
        <v>9</v>
      </c>
      <c r="C9" s="4">
        <v>1</v>
      </c>
      <c r="D9" s="4">
        <v>5</v>
      </c>
      <c r="E9" s="17">
        <v>1</v>
      </c>
      <c r="F9" s="17">
        <v>1</v>
      </c>
      <c r="G9" s="30">
        <v>3</v>
      </c>
      <c r="H9" s="30">
        <v>4</v>
      </c>
      <c r="I9" s="30">
        <v>1</v>
      </c>
      <c r="J9" s="30">
        <v>1</v>
      </c>
      <c r="K9" s="4">
        <f t="shared" si="0"/>
        <v>17</v>
      </c>
    </row>
    <row r="10" spans="2:11" ht="38.25" x14ac:dyDescent="0.25">
      <c r="B10" s="6" t="s">
        <v>10</v>
      </c>
      <c r="C10" s="4">
        <v>0</v>
      </c>
      <c r="D10" s="4">
        <v>0</v>
      </c>
      <c r="E10" s="17">
        <v>0</v>
      </c>
      <c r="F10" s="17">
        <v>1</v>
      </c>
      <c r="G10" s="30">
        <v>1</v>
      </c>
      <c r="H10" s="30">
        <v>1</v>
      </c>
      <c r="I10" s="30">
        <v>0</v>
      </c>
      <c r="J10" s="30">
        <v>4</v>
      </c>
      <c r="K10" s="4">
        <f t="shared" si="0"/>
        <v>7</v>
      </c>
    </row>
    <row r="11" spans="2:11" ht="38.25" x14ac:dyDescent="0.25">
      <c r="B11" s="6" t="s">
        <v>11</v>
      </c>
      <c r="C11" s="4">
        <v>0</v>
      </c>
      <c r="D11" s="4">
        <v>0</v>
      </c>
      <c r="E11" s="17">
        <v>1</v>
      </c>
      <c r="F11" s="17">
        <v>0</v>
      </c>
      <c r="G11" s="30">
        <v>0</v>
      </c>
      <c r="H11" s="30">
        <v>0</v>
      </c>
      <c r="I11" s="30">
        <v>0</v>
      </c>
      <c r="J11" s="17">
        <v>6</v>
      </c>
      <c r="K11" s="4">
        <f t="shared" si="0"/>
        <v>7</v>
      </c>
    </row>
    <row r="12" spans="2:11" ht="38.25" x14ac:dyDescent="0.25">
      <c r="B12" s="6" t="s">
        <v>12</v>
      </c>
      <c r="C12" s="4">
        <v>0</v>
      </c>
      <c r="D12" s="4">
        <v>0</v>
      </c>
      <c r="E12" s="17">
        <v>1</v>
      </c>
      <c r="F12" s="17">
        <v>0</v>
      </c>
      <c r="G12" s="30">
        <v>0</v>
      </c>
      <c r="H12" s="30">
        <v>0</v>
      </c>
      <c r="I12" s="30">
        <v>0</v>
      </c>
      <c r="J12" s="30">
        <v>2</v>
      </c>
      <c r="K12" s="4">
        <f t="shared" si="0"/>
        <v>3</v>
      </c>
    </row>
    <row r="13" spans="2:11" ht="39" thickBot="1" x14ac:dyDescent="0.3">
      <c r="B13" s="7" t="s">
        <v>16</v>
      </c>
      <c r="C13" s="20">
        <v>0</v>
      </c>
      <c r="D13" s="20">
        <v>0</v>
      </c>
      <c r="E13" s="1">
        <v>0</v>
      </c>
      <c r="F13" s="1">
        <v>0</v>
      </c>
      <c r="G13" s="31">
        <v>0</v>
      </c>
      <c r="H13" s="31">
        <v>0</v>
      </c>
      <c r="I13" s="31">
        <v>0</v>
      </c>
      <c r="J13" s="31">
        <v>0</v>
      </c>
      <c r="K13" s="4">
        <f t="shared" si="0"/>
        <v>0</v>
      </c>
    </row>
    <row r="14" spans="2:11" x14ac:dyDescent="0.25">
      <c r="B14" s="232" t="s">
        <v>14</v>
      </c>
      <c r="C14" s="11">
        <v>0</v>
      </c>
      <c r="D14" s="24">
        <v>0</v>
      </c>
      <c r="E14" s="9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4">
        <f t="shared" si="0"/>
        <v>0</v>
      </c>
    </row>
    <row r="15" spans="2:11" ht="15.75" thickBot="1" x14ac:dyDescent="0.3">
      <c r="B15" s="232" t="s">
        <v>17</v>
      </c>
      <c r="C15" s="233">
        <v>0</v>
      </c>
      <c r="D15" s="234">
        <v>0</v>
      </c>
      <c r="E15" s="235">
        <v>0</v>
      </c>
      <c r="F15" s="233">
        <v>0</v>
      </c>
      <c r="G15" s="233">
        <v>0</v>
      </c>
      <c r="H15" s="233">
        <v>0</v>
      </c>
      <c r="I15" s="233">
        <v>0</v>
      </c>
      <c r="J15" s="233">
        <v>0</v>
      </c>
      <c r="K15" s="20">
        <f t="shared" si="0"/>
        <v>0</v>
      </c>
    </row>
    <row r="16" spans="2:11" ht="15.75" thickBot="1" x14ac:dyDescent="0.3">
      <c r="B16" s="236" t="s">
        <v>1</v>
      </c>
      <c r="C16" s="237">
        <f>SUM(C4:C15)</f>
        <v>39</v>
      </c>
      <c r="D16" s="238">
        <f t="shared" ref="D16:K16" si="1">SUM(D4:D15)</f>
        <v>40</v>
      </c>
      <c r="E16" s="238">
        <f t="shared" si="1"/>
        <v>39</v>
      </c>
      <c r="F16" s="238">
        <f t="shared" si="1"/>
        <v>39</v>
      </c>
      <c r="G16" s="238">
        <f t="shared" si="1"/>
        <v>39</v>
      </c>
      <c r="H16" s="238">
        <f t="shared" si="1"/>
        <v>39</v>
      </c>
      <c r="I16" s="238">
        <f t="shared" si="1"/>
        <v>39</v>
      </c>
      <c r="J16" s="238">
        <f t="shared" si="1"/>
        <v>40</v>
      </c>
      <c r="K16" s="239">
        <f t="shared" si="1"/>
        <v>314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F11" sqref="F11:H11"/>
    </sheetView>
  </sheetViews>
  <sheetFormatPr baseColWidth="10" defaultRowHeight="15" x14ac:dyDescent="0.25"/>
  <cols>
    <col min="1" max="1" width="8.85546875" customWidth="1"/>
    <col min="2" max="3" width="15.140625" customWidth="1"/>
    <col min="6" max="8" width="16" customWidth="1"/>
  </cols>
  <sheetData>
    <row r="1" spans="2:8" ht="15.75" thickBot="1" x14ac:dyDescent="0.3"/>
    <row r="2" spans="2:8" ht="15.75" thickBot="1" x14ac:dyDescent="0.3">
      <c r="B2" s="520" t="s">
        <v>166</v>
      </c>
      <c r="C2" s="521"/>
      <c r="E2" s="520" t="s">
        <v>167</v>
      </c>
      <c r="F2" s="527"/>
      <c r="G2" s="527"/>
      <c r="H2" s="521"/>
    </row>
    <row r="3" spans="2:8" x14ac:dyDescent="0.25">
      <c r="B3" s="292">
        <v>601</v>
      </c>
      <c r="C3" s="293">
        <v>1</v>
      </c>
      <c r="E3" s="300">
        <v>601</v>
      </c>
      <c r="F3" s="522" t="s">
        <v>168</v>
      </c>
      <c r="G3" s="522"/>
      <c r="H3" s="522"/>
    </row>
    <row r="4" spans="2:8" x14ac:dyDescent="0.25">
      <c r="B4" s="294">
        <v>602</v>
      </c>
      <c r="C4" s="295">
        <v>0</v>
      </c>
      <c r="E4" s="294">
        <v>602</v>
      </c>
      <c r="F4" s="523" t="s">
        <v>169</v>
      </c>
      <c r="G4" s="523"/>
      <c r="H4" s="523"/>
    </row>
    <row r="5" spans="2:8" x14ac:dyDescent="0.25">
      <c r="B5" s="294">
        <v>603</v>
      </c>
      <c r="C5" s="295">
        <v>0</v>
      </c>
      <c r="E5" s="294">
        <v>603</v>
      </c>
      <c r="F5" s="523" t="s">
        <v>170</v>
      </c>
      <c r="G5" s="523"/>
      <c r="H5" s="523"/>
    </row>
    <row r="6" spans="2:8" x14ac:dyDescent="0.25">
      <c r="B6" s="294">
        <v>604</v>
      </c>
      <c r="C6" s="295">
        <v>0</v>
      </c>
      <c r="E6" s="294">
        <v>604</v>
      </c>
      <c r="F6" s="523" t="s">
        <v>171</v>
      </c>
      <c r="G6" s="523"/>
      <c r="H6" s="523"/>
    </row>
    <row r="7" spans="2:8" x14ac:dyDescent="0.25">
      <c r="B7" s="294">
        <v>605</v>
      </c>
      <c r="C7" s="295">
        <v>0</v>
      </c>
      <c r="E7" s="294">
        <v>605</v>
      </c>
      <c r="F7" s="523" t="s">
        <v>168</v>
      </c>
      <c r="G7" s="523"/>
      <c r="H7" s="523"/>
    </row>
    <row r="8" spans="2:8" x14ac:dyDescent="0.25">
      <c r="B8" s="294">
        <v>606</v>
      </c>
      <c r="C8" s="295">
        <v>0</v>
      </c>
      <c r="E8" s="528">
        <v>606</v>
      </c>
      <c r="F8" s="523" t="s">
        <v>172</v>
      </c>
      <c r="G8" s="523"/>
      <c r="H8" s="523"/>
    </row>
    <row r="9" spans="2:8" x14ac:dyDescent="0.25">
      <c r="B9" s="294">
        <v>607</v>
      </c>
      <c r="C9" s="295">
        <v>0</v>
      </c>
      <c r="E9" s="529"/>
      <c r="F9" s="523" t="s">
        <v>173</v>
      </c>
      <c r="G9" s="523"/>
      <c r="H9" s="523"/>
    </row>
    <row r="10" spans="2:8" ht="15.75" thickBot="1" x14ac:dyDescent="0.3">
      <c r="B10" s="296">
        <v>608</v>
      </c>
      <c r="C10" s="297">
        <v>0</v>
      </c>
      <c r="E10" s="294">
        <v>607</v>
      </c>
      <c r="F10" s="530" t="s">
        <v>174</v>
      </c>
      <c r="G10" s="530"/>
      <c r="H10" s="530"/>
    </row>
    <row r="11" spans="2:8" ht="15.75" thickBot="1" x14ac:dyDescent="0.3">
      <c r="B11" s="298" t="s">
        <v>1</v>
      </c>
      <c r="C11" s="299">
        <v>1</v>
      </c>
      <c r="E11" s="296">
        <v>608</v>
      </c>
      <c r="F11" s="524" t="s">
        <v>168</v>
      </c>
      <c r="G11" s="525"/>
      <c r="H11" s="526"/>
    </row>
  </sheetData>
  <mergeCells count="12">
    <mergeCell ref="B2:C2"/>
    <mergeCell ref="F3:H3"/>
    <mergeCell ref="F4:H4"/>
    <mergeCell ref="F5:H5"/>
    <mergeCell ref="F11:H11"/>
    <mergeCell ref="E2:H2"/>
    <mergeCell ref="E8:E9"/>
    <mergeCell ref="F6:H6"/>
    <mergeCell ref="F7:H7"/>
    <mergeCell ref="F8:H8"/>
    <mergeCell ref="F9:H9"/>
    <mergeCell ref="F10:H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opLeftCell="H3" workbookViewId="0">
      <selection activeCell="S17" sqref="S17"/>
    </sheetView>
  </sheetViews>
  <sheetFormatPr baseColWidth="10" defaultRowHeight="15" x14ac:dyDescent="0.25"/>
  <cols>
    <col min="1" max="1" width="29.42578125" style="40" bestFit="1" customWidth="1"/>
    <col min="2" max="16384" width="11.42578125" style="40"/>
  </cols>
  <sheetData>
    <row r="1" spans="1:20" ht="15.75" thickBot="1" x14ac:dyDescent="0.3">
      <c r="A1" s="182" t="s">
        <v>4</v>
      </c>
      <c r="B1" s="534">
        <v>801</v>
      </c>
      <c r="C1" s="535"/>
      <c r="D1" s="536">
        <v>802</v>
      </c>
      <c r="E1" s="537"/>
      <c r="F1" s="538">
        <v>803</v>
      </c>
      <c r="G1" s="539"/>
      <c r="H1" s="534">
        <v>804</v>
      </c>
      <c r="I1" s="535"/>
      <c r="J1" s="534">
        <v>805</v>
      </c>
      <c r="K1" s="535"/>
      <c r="L1" s="540">
        <v>806</v>
      </c>
      <c r="M1" s="541"/>
      <c r="N1" s="542">
        <v>807</v>
      </c>
      <c r="O1" s="543"/>
      <c r="P1" s="544">
        <v>808</v>
      </c>
      <c r="Q1" s="545"/>
      <c r="R1" s="546" t="s">
        <v>75</v>
      </c>
      <c r="S1" s="547"/>
    </row>
    <row r="2" spans="1:20" ht="15.75" thickBot="1" x14ac:dyDescent="0.3">
      <c r="A2" s="90" t="s">
        <v>0</v>
      </c>
      <c r="B2" s="80">
        <v>39</v>
      </c>
      <c r="C2" s="80" t="s">
        <v>2</v>
      </c>
      <c r="D2" s="80">
        <v>38</v>
      </c>
      <c r="E2" s="80" t="s">
        <v>2</v>
      </c>
      <c r="F2" s="80">
        <v>34</v>
      </c>
      <c r="G2" s="80" t="s">
        <v>2</v>
      </c>
      <c r="H2" s="80">
        <v>32</v>
      </c>
      <c r="I2" s="80" t="s">
        <v>2</v>
      </c>
      <c r="J2" s="80">
        <v>34</v>
      </c>
      <c r="K2" s="80" t="s">
        <v>2</v>
      </c>
      <c r="L2" s="180">
        <v>37</v>
      </c>
      <c r="M2" s="180" t="s">
        <v>2</v>
      </c>
      <c r="N2" s="174">
        <v>39</v>
      </c>
      <c r="O2" s="174" t="s">
        <v>2</v>
      </c>
      <c r="P2" s="161">
        <v>40</v>
      </c>
      <c r="Q2" s="181" t="s">
        <v>2</v>
      </c>
      <c r="R2" s="548">
        <f>SUM(B2,D2,F2,H2,J2,L2,N2,P2)</f>
        <v>293</v>
      </c>
      <c r="S2" s="549"/>
    </row>
    <row r="3" spans="1:20" ht="15.75" thickBot="1" x14ac:dyDescent="0.3">
      <c r="A3" s="148" t="s">
        <v>46</v>
      </c>
      <c r="B3" s="46">
        <v>6</v>
      </c>
      <c r="C3" s="46" t="s">
        <v>36</v>
      </c>
      <c r="D3" s="208">
        <v>1</v>
      </c>
      <c r="E3" s="208" t="s">
        <v>121</v>
      </c>
      <c r="F3" s="208">
        <v>11</v>
      </c>
      <c r="G3" s="208" t="s">
        <v>32</v>
      </c>
      <c r="H3" s="246">
        <v>13</v>
      </c>
      <c r="I3" s="246" t="s">
        <v>137</v>
      </c>
      <c r="J3" s="208">
        <v>11</v>
      </c>
      <c r="K3" s="208" t="s">
        <v>32</v>
      </c>
      <c r="L3" s="246">
        <v>14</v>
      </c>
      <c r="M3" s="246" t="s">
        <v>143</v>
      </c>
      <c r="N3" s="208">
        <v>6</v>
      </c>
      <c r="O3" s="208" t="s">
        <v>36</v>
      </c>
      <c r="P3" s="208">
        <v>20</v>
      </c>
      <c r="Q3" s="208" t="s">
        <v>90</v>
      </c>
      <c r="R3" s="178">
        <f>SUM(B3,D3,F3,H3,J3,L3,N3,P3)</f>
        <v>82</v>
      </c>
      <c r="S3" s="179">
        <f>+R3/3.13</f>
        <v>26.198083067092654</v>
      </c>
    </row>
    <row r="4" spans="1:20" ht="15.75" thickBot="1" x14ac:dyDescent="0.3">
      <c r="A4" s="148" t="s">
        <v>47</v>
      </c>
      <c r="B4" s="46">
        <v>3</v>
      </c>
      <c r="C4" s="46" t="s">
        <v>35</v>
      </c>
      <c r="D4" s="208">
        <v>6</v>
      </c>
      <c r="E4" s="208" t="s">
        <v>82</v>
      </c>
      <c r="F4" s="208">
        <v>7</v>
      </c>
      <c r="G4" s="208" t="s">
        <v>65</v>
      </c>
      <c r="H4" s="208">
        <v>5</v>
      </c>
      <c r="I4" s="208" t="s">
        <v>62</v>
      </c>
      <c r="J4" s="208">
        <v>2</v>
      </c>
      <c r="K4" s="208" t="s">
        <v>140</v>
      </c>
      <c r="L4" s="208">
        <v>3</v>
      </c>
      <c r="M4" s="208" t="s">
        <v>120</v>
      </c>
      <c r="N4" s="208">
        <v>5</v>
      </c>
      <c r="O4" s="208" t="s">
        <v>146</v>
      </c>
      <c r="P4" s="208">
        <v>14</v>
      </c>
      <c r="Q4" s="208" t="s">
        <v>108</v>
      </c>
      <c r="R4" s="178">
        <f t="shared" ref="R4:R11" si="0">SUM(B4,D4,F4,H4,J4,L4,N4,P4)</f>
        <v>45</v>
      </c>
      <c r="S4" s="179">
        <f t="shared" ref="S4:S11" si="1">+R4/3.13</f>
        <v>14.376996805111821</v>
      </c>
    </row>
    <row r="5" spans="1:20" ht="15.75" thickBot="1" x14ac:dyDescent="0.3">
      <c r="A5" s="285" t="s">
        <v>48</v>
      </c>
      <c r="B5" s="246">
        <v>12</v>
      </c>
      <c r="C5" s="246" t="s">
        <v>85</v>
      </c>
      <c r="D5" s="208">
        <v>5</v>
      </c>
      <c r="E5" s="208" t="s">
        <v>53</v>
      </c>
      <c r="F5" s="208">
        <v>6</v>
      </c>
      <c r="G5" s="208" t="s">
        <v>87</v>
      </c>
      <c r="H5" s="208">
        <v>6</v>
      </c>
      <c r="I5" s="208" t="s">
        <v>138</v>
      </c>
      <c r="J5" s="208">
        <v>12</v>
      </c>
      <c r="K5" s="208" t="s">
        <v>100</v>
      </c>
      <c r="L5" s="208">
        <v>10</v>
      </c>
      <c r="M5" s="208" t="s">
        <v>144</v>
      </c>
      <c r="N5" s="208">
        <v>16</v>
      </c>
      <c r="O5" s="208" t="s">
        <v>147</v>
      </c>
      <c r="P5" s="246">
        <v>29</v>
      </c>
      <c r="Q5" s="246" t="s">
        <v>88</v>
      </c>
      <c r="R5" s="184">
        <f t="shared" si="0"/>
        <v>96</v>
      </c>
      <c r="S5" s="291">
        <f t="shared" si="1"/>
        <v>30.670926517571885</v>
      </c>
      <c r="T5" s="141">
        <v>3</v>
      </c>
    </row>
    <row r="6" spans="1:20" ht="15.75" thickBot="1" x14ac:dyDescent="0.3">
      <c r="A6" s="148" t="s">
        <v>45</v>
      </c>
      <c r="B6" s="46">
        <v>3</v>
      </c>
      <c r="C6" s="46" t="s">
        <v>120</v>
      </c>
      <c r="D6" s="208">
        <v>1</v>
      </c>
      <c r="E6" s="208" t="s">
        <v>37</v>
      </c>
      <c r="F6" s="208">
        <v>5</v>
      </c>
      <c r="G6" s="208" t="s">
        <v>30</v>
      </c>
      <c r="H6" s="208">
        <v>4</v>
      </c>
      <c r="I6" s="208" t="s">
        <v>27</v>
      </c>
      <c r="J6" s="208">
        <v>0</v>
      </c>
      <c r="K6" s="208">
        <v>0</v>
      </c>
      <c r="L6" s="208">
        <v>0</v>
      </c>
      <c r="M6" s="208">
        <v>0</v>
      </c>
      <c r="N6" s="208">
        <v>2</v>
      </c>
      <c r="O6" s="208" t="s">
        <v>115</v>
      </c>
      <c r="P6" s="208">
        <v>11</v>
      </c>
      <c r="Q6" s="208" t="s">
        <v>149</v>
      </c>
      <c r="R6" s="178">
        <f t="shared" si="0"/>
        <v>26</v>
      </c>
      <c r="S6" s="179">
        <f t="shared" si="1"/>
        <v>8.3067092651757193</v>
      </c>
      <c r="T6" s="177"/>
    </row>
    <row r="7" spans="1:20" ht="15.75" thickBot="1" x14ac:dyDescent="0.3">
      <c r="A7" s="282" t="s">
        <v>49</v>
      </c>
      <c r="B7" s="46">
        <v>10</v>
      </c>
      <c r="C7" s="46" t="s">
        <v>60</v>
      </c>
      <c r="D7" s="246">
        <v>14</v>
      </c>
      <c r="E7" s="246" t="s">
        <v>132</v>
      </c>
      <c r="F7" s="246">
        <v>14</v>
      </c>
      <c r="G7" s="246" t="s">
        <v>135</v>
      </c>
      <c r="H7" s="208">
        <v>12</v>
      </c>
      <c r="I7" s="208" t="s">
        <v>89</v>
      </c>
      <c r="J7" s="208">
        <v>13</v>
      </c>
      <c r="K7" s="208" t="s">
        <v>141</v>
      </c>
      <c r="L7" s="246">
        <v>14</v>
      </c>
      <c r="M7" s="246" t="s">
        <v>143</v>
      </c>
      <c r="N7" s="208">
        <v>13</v>
      </c>
      <c r="O7" s="208" t="s">
        <v>133</v>
      </c>
      <c r="P7" s="208">
        <v>17</v>
      </c>
      <c r="Q7" s="208" t="s">
        <v>73</v>
      </c>
      <c r="R7" s="183">
        <f t="shared" si="0"/>
        <v>107</v>
      </c>
      <c r="S7" s="289">
        <f t="shared" si="1"/>
        <v>34.185303514376997</v>
      </c>
      <c r="T7" s="139">
        <v>1</v>
      </c>
    </row>
    <row r="8" spans="1:20" ht="15.75" thickBot="1" x14ac:dyDescent="0.3">
      <c r="A8" s="148" t="s">
        <v>50</v>
      </c>
      <c r="B8" s="46">
        <v>11</v>
      </c>
      <c r="C8" s="46" t="s">
        <v>130</v>
      </c>
      <c r="D8" s="208">
        <v>13</v>
      </c>
      <c r="E8" s="208" t="s">
        <v>133</v>
      </c>
      <c r="F8" s="208">
        <v>12</v>
      </c>
      <c r="G8" s="208" t="s">
        <v>136</v>
      </c>
      <c r="H8" s="208">
        <v>0</v>
      </c>
      <c r="I8" s="208">
        <v>0</v>
      </c>
      <c r="J8" s="208">
        <v>0</v>
      </c>
      <c r="K8" s="208">
        <v>0</v>
      </c>
      <c r="L8" s="208">
        <v>0</v>
      </c>
      <c r="M8" s="208">
        <v>0</v>
      </c>
      <c r="N8" s="208">
        <v>0</v>
      </c>
      <c r="O8" s="208">
        <v>0</v>
      </c>
      <c r="P8" s="208">
        <v>24</v>
      </c>
      <c r="Q8" s="208" t="s">
        <v>126</v>
      </c>
      <c r="R8" s="178">
        <f t="shared" si="0"/>
        <v>60</v>
      </c>
      <c r="S8" s="179">
        <f t="shared" si="1"/>
        <v>19.16932907348243</v>
      </c>
      <c r="T8" s="177"/>
    </row>
    <row r="9" spans="1:20" ht="15.75" thickBot="1" x14ac:dyDescent="0.3">
      <c r="A9" s="148" t="s">
        <v>51</v>
      </c>
      <c r="B9" s="46">
        <v>4</v>
      </c>
      <c r="C9" s="46" t="s">
        <v>131</v>
      </c>
      <c r="D9" s="208">
        <v>8</v>
      </c>
      <c r="E9" s="208" t="s">
        <v>134</v>
      </c>
      <c r="F9" s="208">
        <v>3</v>
      </c>
      <c r="G9" s="208" t="s">
        <v>120</v>
      </c>
      <c r="H9" s="208">
        <v>7</v>
      </c>
      <c r="I9" s="208" t="s">
        <v>84</v>
      </c>
      <c r="J9" s="208">
        <v>8</v>
      </c>
      <c r="K9" s="208" t="s">
        <v>142</v>
      </c>
      <c r="L9" s="208">
        <v>6</v>
      </c>
      <c r="M9" s="208" t="s">
        <v>123</v>
      </c>
      <c r="N9" s="208">
        <v>6</v>
      </c>
      <c r="O9" s="208" t="s">
        <v>82</v>
      </c>
      <c r="P9" s="208">
        <v>15</v>
      </c>
      <c r="Q9" s="208" t="s">
        <v>89</v>
      </c>
      <c r="R9" s="178">
        <f t="shared" si="0"/>
        <v>57</v>
      </c>
      <c r="S9" s="179">
        <f t="shared" si="1"/>
        <v>18.210862619808307</v>
      </c>
      <c r="T9" s="177"/>
    </row>
    <row r="10" spans="1:20" ht="15.75" thickBot="1" x14ac:dyDescent="0.3">
      <c r="A10" s="284" t="s">
        <v>52</v>
      </c>
      <c r="B10" s="46">
        <v>8</v>
      </c>
      <c r="C10" s="46" t="s">
        <v>67</v>
      </c>
      <c r="D10" s="208">
        <v>9</v>
      </c>
      <c r="E10" s="208" t="s">
        <v>79</v>
      </c>
      <c r="F10" s="208">
        <v>7</v>
      </c>
      <c r="G10" s="208" t="s">
        <v>65</v>
      </c>
      <c r="H10" s="208">
        <v>9</v>
      </c>
      <c r="I10" s="208" t="s">
        <v>83</v>
      </c>
      <c r="J10" s="246">
        <v>14</v>
      </c>
      <c r="K10" s="246" t="s">
        <v>135</v>
      </c>
      <c r="L10" s="208">
        <v>13</v>
      </c>
      <c r="M10" s="208" t="s">
        <v>145</v>
      </c>
      <c r="N10" s="246">
        <v>24</v>
      </c>
      <c r="O10" s="246" t="s">
        <v>148</v>
      </c>
      <c r="P10" s="208">
        <v>14</v>
      </c>
      <c r="Q10" s="208" t="s">
        <v>135</v>
      </c>
      <c r="R10" s="283">
        <f t="shared" si="0"/>
        <v>98</v>
      </c>
      <c r="S10" s="290">
        <f t="shared" si="1"/>
        <v>31.309904153354633</v>
      </c>
      <c r="T10" s="140">
        <v>2</v>
      </c>
    </row>
    <row r="11" spans="1:20" ht="15.75" thickBot="1" x14ac:dyDescent="0.3">
      <c r="A11" s="205" t="s">
        <v>54</v>
      </c>
      <c r="B11" s="46">
        <v>10</v>
      </c>
      <c r="C11" s="46" t="s">
        <v>60</v>
      </c>
      <c r="D11" s="208">
        <v>7</v>
      </c>
      <c r="E11" s="208" t="s">
        <v>68</v>
      </c>
      <c r="F11" s="208">
        <v>11</v>
      </c>
      <c r="G11" s="208" t="s">
        <v>32</v>
      </c>
      <c r="H11" s="208">
        <v>10</v>
      </c>
      <c r="I11" s="208" t="s">
        <v>139</v>
      </c>
      <c r="J11" s="208">
        <v>11</v>
      </c>
      <c r="K11" s="208" t="s">
        <v>32</v>
      </c>
      <c r="L11" s="208">
        <v>8</v>
      </c>
      <c r="M11" s="208" t="s">
        <v>134</v>
      </c>
      <c r="N11" s="208">
        <v>9</v>
      </c>
      <c r="O11" s="208" t="s">
        <v>79</v>
      </c>
      <c r="P11" s="208">
        <v>16</v>
      </c>
      <c r="Q11" s="208" t="s">
        <v>150</v>
      </c>
      <c r="R11" s="248">
        <f t="shared" si="0"/>
        <v>82</v>
      </c>
      <c r="S11" s="249">
        <f t="shared" si="1"/>
        <v>26.198083067092654</v>
      </c>
      <c r="T11" s="177"/>
    </row>
    <row r="12" spans="1:20" ht="15.75" thickBot="1" x14ac:dyDescent="0.3">
      <c r="A12" s="175" t="s">
        <v>1</v>
      </c>
      <c r="B12" s="176">
        <f>SUM(B3:B11)</f>
        <v>67</v>
      </c>
      <c r="C12" s="176">
        <f>SUM(C3:C11)</f>
        <v>0</v>
      </c>
      <c r="D12" s="190">
        <f t="shared" ref="D12:P12" si="2">SUM(D3:D11)</f>
        <v>64</v>
      </c>
      <c r="E12" s="190">
        <f t="shared" si="2"/>
        <v>0</v>
      </c>
      <c r="F12" s="189">
        <f t="shared" si="2"/>
        <v>76</v>
      </c>
      <c r="G12" s="189">
        <f t="shared" si="2"/>
        <v>0</v>
      </c>
      <c r="H12" s="176">
        <f t="shared" si="2"/>
        <v>66</v>
      </c>
      <c r="I12" s="176">
        <f t="shared" si="2"/>
        <v>0</v>
      </c>
      <c r="J12" s="176">
        <f t="shared" si="2"/>
        <v>71</v>
      </c>
      <c r="K12" s="176">
        <f t="shared" si="2"/>
        <v>0</v>
      </c>
      <c r="L12" s="176">
        <f t="shared" si="2"/>
        <v>68</v>
      </c>
      <c r="M12" s="176">
        <f t="shared" si="2"/>
        <v>0</v>
      </c>
      <c r="N12" s="188">
        <f t="shared" si="2"/>
        <v>81</v>
      </c>
      <c r="O12" s="188">
        <f t="shared" si="2"/>
        <v>0</v>
      </c>
      <c r="P12" s="186">
        <f t="shared" si="2"/>
        <v>160</v>
      </c>
      <c r="Q12" s="187">
        <v>0</v>
      </c>
    </row>
    <row r="13" spans="1:20" ht="15.75" thickBot="1" x14ac:dyDescent="0.3">
      <c r="A13" s="250" t="s">
        <v>91</v>
      </c>
      <c r="B13" s="251">
        <v>0</v>
      </c>
      <c r="C13" s="251">
        <v>0</v>
      </c>
      <c r="D13" s="169">
        <v>0</v>
      </c>
      <c r="E13" s="169">
        <v>0</v>
      </c>
      <c r="F13" s="170"/>
      <c r="G13" s="171"/>
      <c r="H13" s="170"/>
      <c r="I13" s="170"/>
      <c r="J13" s="170"/>
      <c r="K13" s="170"/>
      <c r="L13" s="172"/>
      <c r="M13" s="173"/>
      <c r="N13" s="174"/>
      <c r="O13" s="174"/>
      <c r="P13" s="161"/>
      <c r="Q13" s="161"/>
    </row>
    <row r="14" spans="1:20" ht="15.75" thickBot="1" x14ac:dyDescent="0.3">
      <c r="A14" s="148" t="s">
        <v>92</v>
      </c>
      <c r="B14" s="208">
        <v>15</v>
      </c>
      <c r="C14" s="208" t="s">
        <v>154</v>
      </c>
      <c r="D14" s="41"/>
      <c r="E14" s="41"/>
      <c r="F14" s="49"/>
      <c r="G14" s="49"/>
      <c r="H14" s="95"/>
      <c r="I14" s="78"/>
      <c r="J14" s="78"/>
      <c r="K14" s="78"/>
      <c r="L14" s="49"/>
      <c r="M14" s="50"/>
      <c r="N14" s="48"/>
      <c r="O14" s="41"/>
      <c r="P14" s="41"/>
      <c r="Q14" s="41"/>
    </row>
    <row r="15" spans="1:20" ht="15.75" thickBot="1" x14ac:dyDescent="0.3">
      <c r="A15" s="148" t="s">
        <v>93</v>
      </c>
      <c r="B15" s="208">
        <v>13</v>
      </c>
      <c r="C15" s="208" t="s">
        <v>133</v>
      </c>
      <c r="D15" s="86"/>
      <c r="E15" s="86"/>
      <c r="F15" s="49"/>
      <c r="G15" s="49"/>
      <c r="H15" s="52"/>
      <c r="I15" s="49"/>
      <c r="J15" s="49"/>
      <c r="K15" s="49"/>
      <c r="L15" s="44"/>
      <c r="M15" s="116"/>
      <c r="N15" s="48"/>
      <c r="O15" s="146"/>
      <c r="P15" s="41"/>
      <c r="Q15" s="41"/>
    </row>
    <row r="16" spans="1:20" ht="15.75" thickBot="1" x14ac:dyDescent="0.3">
      <c r="A16" s="252" t="s">
        <v>94</v>
      </c>
      <c r="B16" s="147"/>
      <c r="C16" s="147"/>
      <c r="D16" s="147"/>
      <c r="E16" s="147"/>
      <c r="F16" s="49"/>
      <c r="G16" s="49"/>
      <c r="H16" s="52"/>
      <c r="I16" s="49"/>
      <c r="J16" s="49"/>
      <c r="K16" s="49"/>
      <c r="L16" s="44"/>
      <c r="M16" s="116"/>
      <c r="N16" s="48"/>
      <c r="O16" s="146"/>
      <c r="P16" s="41"/>
      <c r="Q16" s="41"/>
    </row>
    <row r="17" spans="1:17" ht="15.75" thickBot="1" x14ac:dyDescent="0.3">
      <c r="A17" s="148" t="s">
        <v>95</v>
      </c>
      <c r="B17" s="148"/>
      <c r="C17" s="147"/>
      <c r="D17" s="208">
        <v>6</v>
      </c>
      <c r="E17" s="208" t="s">
        <v>82</v>
      </c>
      <c r="F17" s="41"/>
      <c r="G17" s="41"/>
      <c r="H17" s="52"/>
      <c r="I17" s="49"/>
      <c r="J17" s="49"/>
      <c r="K17" s="49"/>
      <c r="L17" s="44"/>
      <c r="M17" s="116"/>
      <c r="N17" s="48"/>
      <c r="O17" s="146"/>
      <c r="P17" s="41"/>
      <c r="Q17" s="41"/>
    </row>
    <row r="18" spans="1:17" ht="15.75" thickBot="1" x14ac:dyDescent="0.3">
      <c r="A18" s="205" t="s">
        <v>96</v>
      </c>
      <c r="B18" s="205"/>
      <c r="C18" s="206"/>
      <c r="D18" s="208">
        <v>4</v>
      </c>
      <c r="E18" s="208" t="s">
        <v>119</v>
      </c>
      <c r="F18" s="150"/>
      <c r="G18" s="150"/>
      <c r="H18" s="52"/>
      <c r="I18" s="49"/>
      <c r="J18" s="49"/>
      <c r="K18" s="49"/>
      <c r="L18" s="44"/>
      <c r="M18" s="116"/>
      <c r="N18" s="48"/>
      <c r="O18" s="146"/>
      <c r="P18" s="41"/>
      <c r="Q18" s="41"/>
    </row>
    <row r="19" spans="1:17" ht="15.75" thickBot="1" x14ac:dyDescent="0.3">
      <c r="A19" s="253" t="s">
        <v>94</v>
      </c>
      <c r="B19" s="254"/>
      <c r="C19" s="254"/>
      <c r="D19" s="255"/>
      <c r="E19" s="255"/>
      <c r="F19" s="256"/>
      <c r="G19" s="257"/>
      <c r="H19" s="97"/>
      <c r="I19" s="51"/>
      <c r="J19" s="49"/>
      <c r="K19" s="49"/>
      <c r="L19" s="44"/>
      <c r="M19" s="116"/>
      <c r="N19" s="48"/>
      <c r="O19" s="146"/>
      <c r="P19" s="41"/>
      <c r="Q19" s="41"/>
    </row>
    <row r="20" spans="1:17" ht="15.75" thickBot="1" x14ac:dyDescent="0.3">
      <c r="A20" s="258" t="s">
        <v>95</v>
      </c>
      <c r="B20" s="41"/>
      <c r="C20" s="41"/>
      <c r="D20" s="58"/>
      <c r="E20" s="58"/>
      <c r="F20" s="208">
        <v>12</v>
      </c>
      <c r="G20" s="208" t="s">
        <v>136</v>
      </c>
      <c r="H20" s="168"/>
      <c r="I20" s="86"/>
      <c r="J20" s="52"/>
      <c r="K20" s="49"/>
      <c r="L20" s="44"/>
      <c r="M20" s="116"/>
      <c r="N20" s="48"/>
      <c r="O20" s="146"/>
      <c r="P20" s="41"/>
      <c r="Q20" s="41"/>
    </row>
    <row r="21" spans="1:17" ht="15.75" thickBot="1" x14ac:dyDescent="0.3">
      <c r="A21" s="259" t="s">
        <v>96</v>
      </c>
      <c r="B21" s="260"/>
      <c r="C21" s="260"/>
      <c r="D21" s="261"/>
      <c r="E21" s="261"/>
      <c r="F21" s="208">
        <v>3</v>
      </c>
      <c r="G21" s="208" t="s">
        <v>155</v>
      </c>
      <c r="H21" s="166"/>
      <c r="I21" s="150"/>
      <c r="J21" s="97"/>
      <c r="K21" s="51"/>
      <c r="L21" s="44"/>
      <c r="M21" s="116"/>
      <c r="N21" s="48"/>
      <c r="O21" s="146"/>
      <c r="P21" s="41"/>
      <c r="Q21" s="41"/>
    </row>
    <row r="22" spans="1:17" ht="15.75" thickBot="1" x14ac:dyDescent="0.3">
      <c r="A22" s="253" t="s">
        <v>97</v>
      </c>
      <c r="B22" s="262"/>
      <c r="C22" s="262"/>
      <c r="D22" s="263"/>
      <c r="E22" s="263"/>
      <c r="F22" s="264"/>
      <c r="G22" s="264"/>
      <c r="H22" s="256"/>
      <c r="I22" s="257"/>
      <c r="J22" s="168"/>
      <c r="K22" s="86"/>
      <c r="L22" s="44"/>
      <c r="M22" s="116"/>
      <c r="N22" s="48"/>
      <c r="O22" s="146"/>
      <c r="P22" s="41"/>
      <c r="Q22" s="41"/>
    </row>
    <row r="23" spans="1:17" ht="15.75" thickBot="1" x14ac:dyDescent="0.3">
      <c r="A23" s="258" t="s">
        <v>98</v>
      </c>
      <c r="B23" s="149"/>
      <c r="C23" s="149"/>
      <c r="D23" s="230"/>
      <c r="E23" s="230"/>
      <c r="F23" s="229"/>
      <c r="G23" s="229"/>
      <c r="H23" s="208">
        <v>6</v>
      </c>
      <c r="I23" s="208" t="s">
        <v>138</v>
      </c>
      <c r="J23" s="166"/>
      <c r="K23" s="150"/>
      <c r="L23" s="53"/>
      <c r="M23" s="117"/>
      <c r="N23" s="48"/>
      <c r="O23" s="146"/>
      <c r="P23" s="41"/>
      <c r="Q23" s="41"/>
    </row>
    <row r="24" spans="1:17" ht="15.75" thickBot="1" x14ac:dyDescent="0.3">
      <c r="A24" s="259" t="s">
        <v>99</v>
      </c>
      <c r="B24" s="260"/>
      <c r="C24" s="260"/>
      <c r="D24" s="261"/>
      <c r="E24" s="261"/>
      <c r="F24" s="265"/>
      <c r="G24" s="265"/>
      <c r="H24" s="208">
        <v>8</v>
      </c>
      <c r="I24" s="208" t="s">
        <v>31</v>
      </c>
      <c r="J24" s="97"/>
      <c r="K24" s="51"/>
      <c r="L24" s="86"/>
      <c r="M24" s="151"/>
      <c r="N24" s="48"/>
      <c r="O24" s="146"/>
      <c r="P24" s="41"/>
      <c r="Q24" s="41"/>
    </row>
    <row r="25" spans="1:17" ht="15.75" thickBot="1" x14ac:dyDescent="0.3">
      <c r="A25" s="253" t="s">
        <v>97</v>
      </c>
      <c r="B25" s="266"/>
      <c r="C25" s="266"/>
      <c r="D25" s="255"/>
      <c r="E25" s="255"/>
      <c r="F25" s="267"/>
      <c r="G25" s="267"/>
      <c r="H25" s="267"/>
      <c r="I25" s="267"/>
      <c r="J25" s="256"/>
      <c r="K25" s="257"/>
      <c r="L25" s="166"/>
      <c r="M25" s="152"/>
      <c r="N25" s="45"/>
      <c r="O25" s="153"/>
      <c r="P25" s="41"/>
      <c r="Q25" s="41"/>
    </row>
    <row r="26" spans="1:17" ht="15.75" thickBot="1" x14ac:dyDescent="0.3">
      <c r="A26" s="258" t="s">
        <v>98</v>
      </c>
      <c r="B26" s="41"/>
      <c r="C26" s="41"/>
      <c r="D26" s="58"/>
      <c r="E26" s="58"/>
      <c r="F26" s="44"/>
      <c r="G26" s="44"/>
      <c r="H26" s="44"/>
      <c r="I26" s="44"/>
      <c r="J26" s="208">
        <v>9</v>
      </c>
      <c r="K26" s="208" t="s">
        <v>156</v>
      </c>
      <c r="L26" s="54"/>
      <c r="M26" s="47"/>
      <c r="N26" s="86"/>
      <c r="O26" s="151"/>
      <c r="P26" s="41"/>
      <c r="Q26" s="41"/>
    </row>
    <row r="27" spans="1:17" ht="15.75" thickBot="1" x14ac:dyDescent="0.3">
      <c r="A27" s="259" t="s">
        <v>99</v>
      </c>
      <c r="B27" s="260"/>
      <c r="C27" s="260"/>
      <c r="D27" s="268"/>
      <c r="E27" s="268"/>
      <c r="F27" s="261"/>
      <c r="G27" s="261"/>
      <c r="H27" s="265"/>
      <c r="I27" s="265"/>
      <c r="J27" s="208">
        <v>10</v>
      </c>
      <c r="K27" s="208" t="s">
        <v>157</v>
      </c>
      <c r="L27" s="167"/>
      <c r="M27" s="154"/>
      <c r="N27" s="150"/>
      <c r="O27" s="152"/>
      <c r="P27" s="149"/>
      <c r="Q27" s="149"/>
    </row>
    <row r="28" spans="1:17" ht="15.75" thickBot="1" x14ac:dyDescent="0.3">
      <c r="A28" s="253" t="s">
        <v>101</v>
      </c>
      <c r="B28" s="262"/>
      <c r="C28" s="262"/>
      <c r="D28" s="269"/>
      <c r="E28" s="269"/>
      <c r="F28" s="263"/>
      <c r="G28" s="263"/>
      <c r="H28" s="270"/>
      <c r="I28" s="270"/>
      <c r="J28" s="270"/>
      <c r="K28" s="270"/>
      <c r="L28" s="256"/>
      <c r="M28" s="257"/>
      <c r="N28" s="164"/>
      <c r="O28" s="41"/>
      <c r="P28" s="86"/>
      <c r="Q28" s="86"/>
    </row>
    <row r="29" spans="1:17" ht="15.75" thickBot="1" x14ac:dyDescent="0.3">
      <c r="A29" s="258" t="s">
        <v>102</v>
      </c>
      <c r="B29" s="41"/>
      <c r="C29" s="41"/>
      <c r="D29" s="49"/>
      <c r="E29" s="49"/>
      <c r="F29" s="58"/>
      <c r="G29" s="58"/>
      <c r="H29" s="44"/>
      <c r="I29" s="44"/>
      <c r="J29" s="44"/>
      <c r="K29" s="44"/>
      <c r="L29" s="208">
        <v>12</v>
      </c>
      <c r="M29" s="208" t="s">
        <v>32</v>
      </c>
      <c r="N29" s="164"/>
      <c r="O29" s="41"/>
      <c r="P29" s="86"/>
      <c r="Q29" s="86"/>
    </row>
    <row r="30" spans="1:17" ht="15.75" thickBot="1" x14ac:dyDescent="0.3">
      <c r="A30" s="258" t="s">
        <v>103</v>
      </c>
      <c r="B30" s="80"/>
      <c r="C30" s="80"/>
      <c r="D30" s="78"/>
      <c r="E30" s="78"/>
      <c r="F30" s="79"/>
      <c r="G30" s="79"/>
      <c r="H30" s="80"/>
      <c r="I30" s="80"/>
      <c r="J30" s="80"/>
      <c r="K30" s="80"/>
      <c r="L30" s="208">
        <v>0</v>
      </c>
      <c r="M30" s="208">
        <v>0</v>
      </c>
      <c r="N30" s="164"/>
      <c r="O30" s="41"/>
      <c r="P30" s="41"/>
      <c r="Q30" s="41"/>
    </row>
    <row r="31" spans="1:17" ht="15.75" thickBot="1" x14ac:dyDescent="0.3">
      <c r="A31" s="259" t="s">
        <v>104</v>
      </c>
      <c r="B31" s="265"/>
      <c r="C31" s="265"/>
      <c r="D31" s="265"/>
      <c r="E31" s="265"/>
      <c r="F31" s="271"/>
      <c r="G31" s="271"/>
      <c r="H31" s="272"/>
      <c r="I31" s="272"/>
      <c r="J31" s="265"/>
      <c r="K31" s="265"/>
      <c r="L31" s="208">
        <v>5</v>
      </c>
      <c r="M31" s="208" t="s">
        <v>146</v>
      </c>
      <c r="N31" s="165"/>
      <c r="O31" s="149"/>
      <c r="P31" s="41"/>
      <c r="Q31" s="41"/>
    </row>
    <row r="32" spans="1:17" ht="15.75" thickBot="1" x14ac:dyDescent="0.3">
      <c r="A32" s="253" t="s">
        <v>105</v>
      </c>
      <c r="B32" s="270"/>
      <c r="C32" s="270"/>
      <c r="D32" s="270"/>
      <c r="E32" s="270"/>
      <c r="F32" s="273"/>
      <c r="G32" s="273"/>
      <c r="H32" s="269"/>
      <c r="I32" s="269"/>
      <c r="J32" s="270"/>
      <c r="K32" s="270"/>
      <c r="L32" s="270"/>
      <c r="M32" s="274"/>
      <c r="N32" s="275"/>
      <c r="O32" s="276"/>
      <c r="P32" s="162"/>
      <c r="Q32" s="41"/>
    </row>
    <row r="33" spans="1:17" ht="15.75" thickBot="1" x14ac:dyDescent="0.3">
      <c r="A33" s="258" t="s">
        <v>106</v>
      </c>
      <c r="B33" s="44"/>
      <c r="C33" s="44"/>
      <c r="D33" s="44"/>
      <c r="E33" s="44"/>
      <c r="F33" s="77"/>
      <c r="G33" s="77"/>
      <c r="H33" s="51"/>
      <c r="I33" s="51"/>
      <c r="J33" s="44"/>
      <c r="K33" s="44"/>
      <c r="L33" s="44"/>
      <c r="M33" s="47"/>
      <c r="N33" s="208">
        <v>11</v>
      </c>
      <c r="O33" s="208" t="s">
        <v>158</v>
      </c>
      <c r="P33" s="162"/>
      <c r="Q33" s="41"/>
    </row>
    <row r="34" spans="1:17" ht="15.75" thickBot="1" x14ac:dyDescent="0.3">
      <c r="A34" s="259" t="s">
        <v>107</v>
      </c>
      <c r="B34" s="265"/>
      <c r="C34" s="265"/>
      <c r="D34" s="265"/>
      <c r="E34" s="265"/>
      <c r="F34" s="261"/>
      <c r="G34" s="261"/>
      <c r="H34" s="272"/>
      <c r="I34" s="272"/>
      <c r="J34" s="265"/>
      <c r="K34" s="265"/>
      <c r="L34" s="265"/>
      <c r="M34" s="277"/>
      <c r="N34" s="288">
        <v>22</v>
      </c>
      <c r="O34" s="288" t="s">
        <v>159</v>
      </c>
      <c r="P34" s="163"/>
      <c r="Q34" s="149"/>
    </row>
    <row r="35" spans="1:17" ht="15.75" thickBot="1" x14ac:dyDescent="0.3">
      <c r="A35" s="253" t="s">
        <v>101</v>
      </c>
      <c r="B35" s="270"/>
      <c r="C35" s="270"/>
      <c r="D35" s="270"/>
      <c r="E35" s="270"/>
      <c r="F35" s="270"/>
      <c r="G35" s="270"/>
      <c r="H35" s="273"/>
      <c r="I35" s="273"/>
      <c r="J35" s="270"/>
      <c r="K35" s="270"/>
      <c r="L35" s="270"/>
      <c r="M35" s="274"/>
      <c r="N35" s="278"/>
      <c r="O35" s="262"/>
      <c r="P35" s="256"/>
      <c r="Q35" s="257"/>
    </row>
    <row r="36" spans="1:17" ht="15.75" thickBot="1" x14ac:dyDescent="0.3">
      <c r="A36" s="258" t="s">
        <v>102</v>
      </c>
      <c r="B36" s="44"/>
      <c r="C36" s="44"/>
      <c r="D36" s="44"/>
      <c r="E36" s="44"/>
      <c r="F36" s="44"/>
      <c r="G36" s="44"/>
      <c r="H36" s="46"/>
      <c r="I36" s="46"/>
      <c r="J36" s="49"/>
      <c r="K36" s="49"/>
      <c r="L36" s="44"/>
      <c r="M36" s="47"/>
      <c r="N36" s="48"/>
      <c r="O36" s="41"/>
      <c r="P36" s="246">
        <v>26</v>
      </c>
      <c r="Q36" s="246" t="s">
        <v>160</v>
      </c>
    </row>
    <row r="37" spans="1:17" ht="15.75" thickBot="1" x14ac:dyDescent="0.3">
      <c r="A37" s="258" t="s">
        <v>103</v>
      </c>
      <c r="B37" s="44"/>
      <c r="C37" s="44"/>
      <c r="D37" s="44"/>
      <c r="E37" s="44"/>
      <c r="F37" s="44"/>
      <c r="G37" s="44"/>
      <c r="H37" s="46"/>
      <c r="I37" s="46"/>
      <c r="J37" s="49"/>
      <c r="K37" s="49"/>
      <c r="L37" s="44"/>
      <c r="M37" s="47"/>
      <c r="N37" s="48"/>
      <c r="O37" s="41"/>
      <c r="P37" s="208">
        <v>0</v>
      </c>
      <c r="Q37" s="208">
        <v>0</v>
      </c>
    </row>
    <row r="38" spans="1:17" ht="15.75" thickBot="1" x14ac:dyDescent="0.3">
      <c r="A38" s="259" t="s">
        <v>104</v>
      </c>
      <c r="B38" s="265"/>
      <c r="C38" s="265"/>
      <c r="D38" s="279"/>
      <c r="E38" s="279"/>
      <c r="F38" s="265"/>
      <c r="G38" s="265"/>
      <c r="H38" s="271"/>
      <c r="I38" s="280"/>
      <c r="J38" s="265"/>
      <c r="K38" s="265"/>
      <c r="L38" s="550"/>
      <c r="M38" s="550"/>
      <c r="N38" s="281"/>
      <c r="O38" s="260"/>
      <c r="P38" s="208">
        <v>14</v>
      </c>
      <c r="Q38" s="208" t="s">
        <v>108</v>
      </c>
    </row>
    <row r="39" spans="1:17" ht="15.75" thickBot="1" x14ac:dyDescent="0.3">
      <c r="A39" s="158"/>
      <c r="B39" s="159"/>
      <c r="C39" s="159"/>
      <c r="D39" s="159"/>
      <c r="E39" s="159"/>
      <c r="F39" s="159"/>
      <c r="G39" s="159"/>
      <c r="H39" s="79"/>
      <c r="I39" s="79"/>
      <c r="J39" s="159"/>
      <c r="K39" s="159"/>
      <c r="L39" s="159"/>
      <c r="M39" s="159"/>
      <c r="N39" s="160"/>
      <c r="O39" s="161"/>
      <c r="P39" s="161"/>
      <c r="Q39" s="161"/>
    </row>
    <row r="40" spans="1:17" x14ac:dyDescent="0.25">
      <c r="A40" s="42"/>
      <c r="B40" s="60"/>
      <c r="C40" s="60"/>
      <c r="D40" s="60"/>
      <c r="E40" s="60"/>
      <c r="F40" s="73"/>
      <c r="G40" s="73"/>
      <c r="H40" s="77"/>
      <c r="I40" s="77"/>
      <c r="J40" s="73"/>
      <c r="K40" s="60"/>
      <c r="L40" s="60"/>
      <c r="M40" s="60"/>
      <c r="N40" s="48"/>
      <c r="O40" s="41"/>
      <c r="P40" s="41"/>
      <c r="Q40" s="41"/>
    </row>
    <row r="41" spans="1:17" ht="15.75" thickBot="1" x14ac:dyDescent="0.3">
      <c r="A41" s="42"/>
      <c r="B41" s="60"/>
      <c r="C41" s="60"/>
      <c r="D41" s="60"/>
      <c r="E41" s="60"/>
      <c r="F41" s="60"/>
      <c r="G41" s="60"/>
      <c r="H41" s="58"/>
      <c r="I41" s="58"/>
      <c r="J41" s="60"/>
      <c r="K41" s="60"/>
      <c r="L41" s="60"/>
      <c r="M41" s="60"/>
      <c r="N41" s="48"/>
      <c r="O41" s="41"/>
      <c r="P41" s="41"/>
      <c r="Q41" s="41"/>
    </row>
    <row r="42" spans="1:17" ht="15.75" thickBot="1" x14ac:dyDescent="0.3">
      <c r="A42" s="42"/>
      <c r="B42" s="60"/>
      <c r="C42" s="60"/>
      <c r="D42" s="60"/>
      <c r="E42" s="60"/>
      <c r="F42" s="60"/>
      <c r="G42" s="60"/>
      <c r="H42" s="82"/>
      <c r="I42" s="60"/>
      <c r="J42" s="46"/>
      <c r="K42" s="46"/>
      <c r="L42" s="156"/>
      <c r="M42" s="156"/>
      <c r="N42" s="155"/>
    </row>
    <row r="43" spans="1:17" ht="15.75" thickBot="1" x14ac:dyDescent="0.3">
      <c r="A43" s="42"/>
      <c r="B43" s="60"/>
      <c r="C43" s="60"/>
      <c r="D43" s="60"/>
      <c r="E43" s="60"/>
      <c r="F43" s="60"/>
      <c r="G43" s="60"/>
      <c r="H43" s="60"/>
      <c r="I43" s="83"/>
      <c r="J43" s="46"/>
      <c r="K43" s="46"/>
      <c r="L43" s="156"/>
      <c r="M43" s="156"/>
      <c r="N43" s="155"/>
    </row>
    <row r="44" spans="1:17" ht="15.75" thickBot="1" x14ac:dyDescent="0.3">
      <c r="A44" s="42"/>
      <c r="B44" s="60"/>
      <c r="C44" s="60"/>
      <c r="D44" s="60"/>
      <c r="E44" s="60"/>
      <c r="F44" s="60"/>
      <c r="G44" s="60"/>
      <c r="H44" s="60"/>
      <c r="I44" s="83"/>
      <c r="J44" s="46"/>
      <c r="K44" s="46"/>
      <c r="L44" s="156"/>
      <c r="M44" s="156"/>
      <c r="N44" s="155"/>
    </row>
    <row r="45" spans="1:17" x14ac:dyDescent="0.25">
      <c r="A45" s="15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5"/>
    </row>
    <row r="46" spans="1:17" x14ac:dyDescent="0.25">
      <c r="A46" s="15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5"/>
    </row>
    <row r="47" spans="1:17" ht="15.75" thickBot="1" x14ac:dyDescent="0.3">
      <c r="A47" s="15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5"/>
    </row>
    <row r="48" spans="1:17" ht="15.75" thickBot="1" x14ac:dyDescent="0.3">
      <c r="A48" s="191" t="s">
        <v>28</v>
      </c>
      <c r="B48" s="193" t="s">
        <v>42</v>
      </c>
      <c r="C48" s="192" t="s">
        <v>2</v>
      </c>
      <c r="D48" s="156"/>
      <c r="E48" s="156"/>
      <c r="F48" s="531" t="s">
        <v>43</v>
      </c>
      <c r="G48" s="532"/>
      <c r="H48" s="532"/>
      <c r="I48" s="532"/>
      <c r="J48" s="532"/>
      <c r="K48" s="533"/>
      <c r="L48" s="531" t="s">
        <v>44</v>
      </c>
      <c r="M48" s="533"/>
      <c r="N48" s="155"/>
    </row>
    <row r="49" spans="1:14" x14ac:dyDescent="0.25">
      <c r="A49" s="196" t="s">
        <v>152</v>
      </c>
      <c r="B49" s="197">
        <v>107</v>
      </c>
      <c r="C49" s="198">
        <v>34.200000000000003</v>
      </c>
      <c r="D49" s="156"/>
      <c r="E49" s="156"/>
      <c r="F49" s="511">
        <v>808</v>
      </c>
      <c r="G49" s="512"/>
      <c r="H49" s="512"/>
      <c r="I49" s="512"/>
      <c r="J49" s="512"/>
      <c r="K49" s="555"/>
      <c r="L49" s="511">
        <v>160</v>
      </c>
      <c r="M49" s="513"/>
      <c r="N49" s="155"/>
    </row>
    <row r="50" spans="1:14" x14ac:dyDescent="0.25">
      <c r="A50" s="199" t="s">
        <v>25</v>
      </c>
      <c r="B50" s="69">
        <v>98</v>
      </c>
      <c r="C50" s="200" t="s">
        <v>139</v>
      </c>
      <c r="D50" s="156"/>
      <c r="E50" s="156"/>
      <c r="F50" s="556">
        <v>807</v>
      </c>
      <c r="G50" s="557"/>
      <c r="H50" s="557"/>
      <c r="I50" s="557"/>
      <c r="J50" s="557"/>
      <c r="K50" s="558"/>
      <c r="L50" s="556">
        <v>81</v>
      </c>
      <c r="M50" s="559"/>
      <c r="N50" s="155"/>
    </row>
    <row r="51" spans="1:14" ht="15.75" thickBot="1" x14ac:dyDescent="0.3">
      <c r="A51" s="201" t="s">
        <v>151</v>
      </c>
      <c r="B51" s="72">
        <v>96</v>
      </c>
      <c r="C51" s="202" t="s">
        <v>153</v>
      </c>
      <c r="D51" s="156"/>
      <c r="E51" s="156"/>
      <c r="F51" s="560">
        <v>803</v>
      </c>
      <c r="G51" s="561"/>
      <c r="H51" s="561"/>
      <c r="I51" s="561"/>
      <c r="J51" s="561"/>
      <c r="K51" s="562"/>
      <c r="L51" s="563">
        <v>76</v>
      </c>
      <c r="M51" s="564"/>
      <c r="N51" s="155"/>
    </row>
    <row r="52" spans="1:14" ht="15.75" thickBot="1" x14ac:dyDescent="0.3">
      <c r="A52" s="286"/>
      <c r="B52" s="268"/>
      <c r="C52" s="287"/>
      <c r="D52" s="156"/>
      <c r="E52" s="156"/>
      <c r="F52" s="156"/>
      <c r="G52" s="156"/>
      <c r="H52" s="156"/>
      <c r="I52" s="156"/>
      <c r="J52" s="156"/>
      <c r="K52" s="156"/>
      <c r="L52" s="194"/>
      <c r="M52" s="195"/>
      <c r="N52" s="155"/>
    </row>
    <row r="53" spans="1:14" ht="15.75" thickBot="1" x14ac:dyDescent="0.3">
      <c r="A53" s="185"/>
      <c r="B53" s="156"/>
      <c r="C53" s="156"/>
      <c r="D53" s="156"/>
      <c r="E53" s="156"/>
      <c r="F53" s="551" t="s">
        <v>78</v>
      </c>
      <c r="G53" s="552"/>
      <c r="H53" s="552"/>
      <c r="I53" s="552"/>
      <c r="J53" s="552"/>
      <c r="K53" s="553"/>
      <c r="L53" s="156"/>
      <c r="M53" s="156"/>
      <c r="N53" s="155"/>
    </row>
    <row r="54" spans="1:14" x14ac:dyDescent="0.25">
      <c r="F54" s="554">
        <v>802</v>
      </c>
      <c r="G54" s="554"/>
      <c r="H54" s="554"/>
      <c r="I54" s="554"/>
      <c r="J54" s="554"/>
      <c r="K54" s="554"/>
      <c r="L54" s="565">
        <v>64</v>
      </c>
      <c r="M54" s="565"/>
    </row>
  </sheetData>
  <mergeCells count="22">
    <mergeCell ref="F53:K53"/>
    <mergeCell ref="F54:K54"/>
    <mergeCell ref="F49:K49"/>
    <mergeCell ref="L49:M49"/>
    <mergeCell ref="F50:K50"/>
    <mergeCell ref="L50:M50"/>
    <mergeCell ref="F51:K51"/>
    <mergeCell ref="L51:M51"/>
    <mergeCell ref="L54:M54"/>
    <mergeCell ref="N1:O1"/>
    <mergeCell ref="P1:Q1"/>
    <mergeCell ref="R1:S1"/>
    <mergeCell ref="R2:S2"/>
    <mergeCell ref="L38:M38"/>
    <mergeCell ref="F48:K48"/>
    <mergeCell ref="L48:M48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opLeftCell="A6" workbookViewId="0">
      <selection activeCell="K4" sqref="K4"/>
    </sheetView>
  </sheetViews>
  <sheetFormatPr baseColWidth="10" defaultRowHeight="15" x14ac:dyDescent="0.25"/>
  <sheetData>
    <row r="1" spans="2:11" ht="15.75" thickBot="1" x14ac:dyDescent="0.3"/>
    <row r="2" spans="2:11" ht="26.25" thickBot="1" x14ac:dyDescent="0.3">
      <c r="B2" s="5" t="s">
        <v>4</v>
      </c>
      <c r="C2" s="2">
        <v>801</v>
      </c>
      <c r="D2" s="2">
        <v>802</v>
      </c>
      <c r="E2" s="18">
        <v>803</v>
      </c>
      <c r="F2" s="2">
        <v>804</v>
      </c>
      <c r="G2" s="2">
        <v>805</v>
      </c>
      <c r="H2" s="2">
        <v>806</v>
      </c>
      <c r="I2" s="2">
        <v>807</v>
      </c>
      <c r="J2" s="2">
        <v>808</v>
      </c>
      <c r="K2" s="3" t="s">
        <v>3</v>
      </c>
    </row>
    <row r="3" spans="2:11" ht="26.25" thickBot="1" x14ac:dyDescent="0.3">
      <c r="B3" s="8" t="s">
        <v>15</v>
      </c>
      <c r="C3" s="12">
        <v>39</v>
      </c>
      <c r="D3" s="12">
        <v>38</v>
      </c>
      <c r="E3" s="15">
        <v>34</v>
      </c>
      <c r="F3" s="15">
        <v>32</v>
      </c>
      <c r="G3" s="16">
        <v>34</v>
      </c>
      <c r="H3" s="16">
        <v>37</v>
      </c>
      <c r="I3" s="16">
        <v>39</v>
      </c>
      <c r="J3" s="16">
        <v>40</v>
      </c>
      <c r="K3" s="4">
        <f>SUM(C3:J3)</f>
        <v>293</v>
      </c>
    </row>
    <row r="4" spans="2:11" x14ac:dyDescent="0.25">
      <c r="B4" s="10" t="s">
        <v>13</v>
      </c>
      <c r="C4" s="32">
        <v>11</v>
      </c>
      <c r="D4" s="32">
        <v>17</v>
      </c>
      <c r="E4" s="33">
        <v>11</v>
      </c>
      <c r="F4" s="33">
        <v>16</v>
      </c>
      <c r="G4" s="34">
        <v>7</v>
      </c>
      <c r="H4" s="34">
        <v>15</v>
      </c>
      <c r="I4" s="34">
        <v>7</v>
      </c>
      <c r="J4" s="34">
        <v>4</v>
      </c>
      <c r="K4" s="35">
        <f t="shared" ref="K4:K15" si="0">SUM(C4:J4)</f>
        <v>88</v>
      </c>
    </row>
    <row r="5" spans="2:11" ht="25.5" x14ac:dyDescent="0.25">
      <c r="B5" s="6" t="s">
        <v>5</v>
      </c>
      <c r="C5" s="4">
        <v>9</v>
      </c>
      <c r="D5" s="4">
        <v>6</v>
      </c>
      <c r="E5" s="17">
        <v>8</v>
      </c>
      <c r="F5" s="17">
        <v>4</v>
      </c>
      <c r="G5" s="17">
        <v>8</v>
      </c>
      <c r="H5" s="29">
        <v>4</v>
      </c>
      <c r="I5" s="4">
        <v>6</v>
      </c>
      <c r="J5" s="29">
        <v>5</v>
      </c>
      <c r="K5" s="4">
        <f t="shared" si="0"/>
        <v>50</v>
      </c>
    </row>
    <row r="6" spans="2:11" ht="38.25" x14ac:dyDescent="0.25">
      <c r="B6" s="6" t="s">
        <v>6</v>
      </c>
      <c r="C6" s="4">
        <v>2</v>
      </c>
      <c r="D6" s="4">
        <v>5</v>
      </c>
      <c r="E6" s="17">
        <v>1</v>
      </c>
      <c r="F6" s="17">
        <v>1</v>
      </c>
      <c r="G6" s="4">
        <v>6</v>
      </c>
      <c r="H6" s="30">
        <v>3</v>
      </c>
      <c r="I6" s="4">
        <v>9</v>
      </c>
      <c r="J6" s="30">
        <v>4</v>
      </c>
      <c r="K6" s="4">
        <f t="shared" si="0"/>
        <v>31</v>
      </c>
    </row>
    <row r="7" spans="2:11" ht="38.25" x14ac:dyDescent="0.25">
      <c r="B7" s="6" t="s">
        <v>7</v>
      </c>
      <c r="C7" s="4">
        <v>4</v>
      </c>
      <c r="D7" s="4">
        <v>1</v>
      </c>
      <c r="E7" s="17">
        <v>3</v>
      </c>
      <c r="F7" s="17">
        <v>2</v>
      </c>
      <c r="G7" s="30">
        <v>3</v>
      </c>
      <c r="H7" s="30">
        <v>5</v>
      </c>
      <c r="I7" s="30">
        <v>4</v>
      </c>
      <c r="J7" s="30">
        <v>4</v>
      </c>
      <c r="K7" s="4">
        <f t="shared" si="0"/>
        <v>26</v>
      </c>
    </row>
    <row r="8" spans="2:11" ht="38.25" x14ac:dyDescent="0.25">
      <c r="B8" s="6" t="s">
        <v>8</v>
      </c>
      <c r="C8" s="4">
        <v>5</v>
      </c>
      <c r="D8" s="4">
        <v>2</v>
      </c>
      <c r="E8" s="17">
        <v>3</v>
      </c>
      <c r="F8" s="17">
        <v>1</v>
      </c>
      <c r="G8" s="30">
        <v>2</v>
      </c>
      <c r="H8" s="30">
        <v>3</v>
      </c>
      <c r="I8" s="30">
        <v>2</v>
      </c>
      <c r="J8" s="30">
        <v>5</v>
      </c>
      <c r="K8" s="4">
        <f t="shared" si="0"/>
        <v>23</v>
      </c>
    </row>
    <row r="9" spans="2:11" ht="38.25" x14ac:dyDescent="0.25">
      <c r="B9" s="6" t="s">
        <v>9</v>
      </c>
      <c r="C9" s="4">
        <v>3</v>
      </c>
      <c r="D9" s="4">
        <v>1</v>
      </c>
      <c r="E9" s="17">
        <v>2</v>
      </c>
      <c r="F9" s="17">
        <v>1</v>
      </c>
      <c r="G9" s="30">
        <v>2</v>
      </c>
      <c r="H9" s="30">
        <v>1</v>
      </c>
      <c r="I9" s="30">
        <v>4</v>
      </c>
      <c r="J9" s="30">
        <v>1</v>
      </c>
      <c r="K9" s="4">
        <f t="shared" si="0"/>
        <v>15</v>
      </c>
    </row>
    <row r="10" spans="2:11" ht="38.25" x14ac:dyDescent="0.25">
      <c r="B10" s="6" t="s">
        <v>10</v>
      </c>
      <c r="C10" s="4">
        <v>2</v>
      </c>
      <c r="D10" s="4">
        <v>2</v>
      </c>
      <c r="E10" s="17">
        <v>0</v>
      </c>
      <c r="F10" s="17">
        <v>1</v>
      </c>
      <c r="G10" s="30">
        <v>1</v>
      </c>
      <c r="H10" s="30">
        <v>1</v>
      </c>
      <c r="I10" s="30">
        <v>1</v>
      </c>
      <c r="J10" s="30">
        <v>2</v>
      </c>
      <c r="K10" s="4">
        <f t="shared" si="0"/>
        <v>10</v>
      </c>
    </row>
    <row r="11" spans="2:11" ht="38.25" x14ac:dyDescent="0.25">
      <c r="B11" s="6" t="s">
        <v>11</v>
      </c>
      <c r="C11" s="4">
        <v>2</v>
      </c>
      <c r="D11" s="4">
        <v>3</v>
      </c>
      <c r="E11" s="17">
        <v>2</v>
      </c>
      <c r="F11" s="17">
        <v>1</v>
      </c>
      <c r="G11" s="30">
        <v>3</v>
      </c>
      <c r="H11" s="30">
        <v>4</v>
      </c>
      <c r="I11" s="30">
        <v>4</v>
      </c>
      <c r="J11" s="30">
        <v>1</v>
      </c>
      <c r="K11" s="4">
        <f t="shared" si="0"/>
        <v>20</v>
      </c>
    </row>
    <row r="12" spans="2:11" ht="38.25" x14ac:dyDescent="0.25">
      <c r="B12" s="6" t="s">
        <v>12</v>
      </c>
      <c r="C12" s="4">
        <v>0</v>
      </c>
      <c r="D12" s="4">
        <v>0</v>
      </c>
      <c r="E12" s="17">
        <v>2</v>
      </c>
      <c r="F12" s="17">
        <v>1</v>
      </c>
      <c r="G12" s="30">
        <v>2</v>
      </c>
      <c r="H12" s="30">
        <v>0</v>
      </c>
      <c r="I12" s="30">
        <v>2</v>
      </c>
      <c r="J12" s="30">
        <v>3</v>
      </c>
      <c r="K12" s="4">
        <f t="shared" si="0"/>
        <v>10</v>
      </c>
    </row>
    <row r="13" spans="2:11" ht="39" thickBot="1" x14ac:dyDescent="0.3">
      <c r="B13" s="7" t="s">
        <v>16</v>
      </c>
      <c r="C13" s="20">
        <v>1</v>
      </c>
      <c r="D13" s="20">
        <v>1</v>
      </c>
      <c r="E13" s="1">
        <v>0</v>
      </c>
      <c r="F13" s="1">
        <v>2</v>
      </c>
      <c r="G13" s="31">
        <v>0</v>
      </c>
      <c r="H13" s="31">
        <v>1</v>
      </c>
      <c r="I13" s="31">
        <v>0</v>
      </c>
      <c r="J13" s="31">
        <v>5</v>
      </c>
      <c r="K13" s="4">
        <f t="shared" si="0"/>
        <v>10</v>
      </c>
    </row>
    <row r="14" spans="2:11" ht="16.5" thickTop="1" thickBot="1" x14ac:dyDescent="0.3">
      <c r="B14" s="26" t="s">
        <v>14</v>
      </c>
      <c r="C14" s="27">
        <v>0</v>
      </c>
      <c r="D14" s="24">
        <v>0</v>
      </c>
      <c r="E14" s="9">
        <v>2</v>
      </c>
      <c r="F14" s="11">
        <v>2</v>
      </c>
      <c r="G14" s="11">
        <v>0</v>
      </c>
      <c r="H14" s="11">
        <v>0</v>
      </c>
      <c r="I14" s="11">
        <v>0</v>
      </c>
      <c r="J14" s="11">
        <v>4</v>
      </c>
      <c r="K14" s="4">
        <f t="shared" si="0"/>
        <v>8</v>
      </c>
    </row>
    <row r="15" spans="2:11" ht="16.5" thickTop="1" thickBot="1" x14ac:dyDescent="0.3">
      <c r="B15" s="26" t="s">
        <v>17</v>
      </c>
      <c r="C15" s="28">
        <v>0</v>
      </c>
      <c r="D15" s="25">
        <v>0</v>
      </c>
      <c r="E15" s="22">
        <v>0</v>
      </c>
      <c r="F15" s="21">
        <v>0</v>
      </c>
      <c r="G15" s="21">
        <v>0</v>
      </c>
      <c r="H15" s="21">
        <v>0</v>
      </c>
      <c r="I15" s="21">
        <v>0</v>
      </c>
      <c r="J15" s="21">
        <v>2</v>
      </c>
      <c r="K15" s="4">
        <f t="shared" si="0"/>
        <v>2</v>
      </c>
    </row>
    <row r="16" spans="2:11" ht="16.5" thickTop="1" thickBot="1" x14ac:dyDescent="0.3">
      <c r="B16" s="19" t="s">
        <v>1</v>
      </c>
      <c r="C16" s="14">
        <f>SUM(C4:C15)</f>
        <v>39</v>
      </c>
      <c r="D16" s="14">
        <f t="shared" ref="D16:J16" si="1">SUM(D4:D15)</f>
        <v>38</v>
      </c>
      <c r="E16" s="14">
        <f t="shared" si="1"/>
        <v>34</v>
      </c>
      <c r="F16" s="14">
        <f t="shared" si="1"/>
        <v>32</v>
      </c>
      <c r="G16" s="14">
        <f t="shared" si="1"/>
        <v>34</v>
      </c>
      <c r="H16" s="14">
        <f t="shared" si="1"/>
        <v>37</v>
      </c>
      <c r="I16" s="14">
        <f t="shared" si="1"/>
        <v>39</v>
      </c>
      <c r="J16" s="14">
        <f t="shared" si="1"/>
        <v>40</v>
      </c>
      <c r="K16" s="13">
        <f>SUM(C16:J16)</f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workbookViewId="0">
      <selection activeCell="F5" sqref="F5:H5"/>
    </sheetView>
  </sheetViews>
  <sheetFormatPr baseColWidth="10" defaultRowHeight="15" x14ac:dyDescent="0.25"/>
  <cols>
    <col min="6" max="8" width="16.140625" customWidth="1"/>
  </cols>
  <sheetData>
    <row r="1" spans="2:9" ht="15.75" thickBot="1" x14ac:dyDescent="0.3"/>
    <row r="2" spans="2:9" ht="15.75" thickBot="1" x14ac:dyDescent="0.3">
      <c r="B2" s="520" t="s">
        <v>166</v>
      </c>
      <c r="C2" s="521"/>
      <c r="E2" s="520" t="s">
        <v>167</v>
      </c>
      <c r="F2" s="527"/>
      <c r="G2" s="527"/>
      <c r="H2" s="521"/>
    </row>
    <row r="3" spans="2:9" x14ac:dyDescent="0.25">
      <c r="B3" s="292">
        <v>801</v>
      </c>
      <c r="C3" s="293">
        <v>0</v>
      </c>
      <c r="E3" s="292">
        <v>801</v>
      </c>
      <c r="F3" s="522" t="s">
        <v>175</v>
      </c>
      <c r="G3" s="522"/>
      <c r="H3" s="522"/>
    </row>
    <row r="4" spans="2:9" x14ac:dyDescent="0.25">
      <c r="B4" s="294">
        <v>802</v>
      </c>
      <c r="C4" s="295">
        <v>0</v>
      </c>
      <c r="E4" s="294">
        <v>802</v>
      </c>
      <c r="F4" s="530" t="s">
        <v>176</v>
      </c>
      <c r="G4" s="530"/>
      <c r="H4" s="530"/>
    </row>
    <row r="5" spans="2:9" x14ac:dyDescent="0.25">
      <c r="B5" s="294">
        <v>803</v>
      </c>
      <c r="C5" s="295">
        <v>1</v>
      </c>
      <c r="E5" s="294">
        <v>803</v>
      </c>
      <c r="F5" s="523" t="s">
        <v>168</v>
      </c>
      <c r="G5" s="523"/>
      <c r="H5" s="523"/>
    </row>
    <row r="6" spans="2:9" x14ac:dyDescent="0.25">
      <c r="B6" s="294">
        <v>804</v>
      </c>
      <c r="C6" s="295">
        <v>1</v>
      </c>
      <c r="E6" s="294">
        <v>804</v>
      </c>
      <c r="F6" s="523" t="s">
        <v>168</v>
      </c>
      <c r="G6" s="523"/>
      <c r="H6" s="523"/>
    </row>
    <row r="7" spans="2:9" x14ac:dyDescent="0.25">
      <c r="B7" s="294">
        <v>805</v>
      </c>
      <c r="C7" s="295">
        <v>0</v>
      </c>
      <c r="E7" s="294">
        <v>805</v>
      </c>
      <c r="F7" s="523" t="s">
        <v>168</v>
      </c>
      <c r="G7" s="523"/>
      <c r="H7" s="523"/>
    </row>
    <row r="8" spans="2:9" x14ac:dyDescent="0.25">
      <c r="B8" s="294">
        <v>806</v>
      </c>
      <c r="C8" s="295">
        <v>1</v>
      </c>
      <c r="E8" s="294">
        <v>806</v>
      </c>
      <c r="F8" s="523" t="s">
        <v>177</v>
      </c>
      <c r="G8" s="523"/>
      <c r="H8" s="523"/>
    </row>
    <row r="9" spans="2:9" x14ac:dyDescent="0.25">
      <c r="B9" s="294">
        <v>807</v>
      </c>
      <c r="C9" s="295">
        <v>1</v>
      </c>
      <c r="E9" s="294">
        <v>807</v>
      </c>
      <c r="F9" s="523" t="s">
        <v>168</v>
      </c>
      <c r="G9" s="523"/>
      <c r="H9" s="523"/>
    </row>
    <row r="10" spans="2:9" ht="15.75" thickBot="1" x14ac:dyDescent="0.3">
      <c r="B10" s="296">
        <v>808</v>
      </c>
      <c r="C10" s="297">
        <v>0</v>
      </c>
      <c r="E10" s="296">
        <v>808</v>
      </c>
      <c r="F10" s="523" t="s">
        <v>178</v>
      </c>
      <c r="G10" s="523"/>
      <c r="H10" s="523"/>
      <c r="I10" t="s">
        <v>179</v>
      </c>
    </row>
  </sheetData>
  <mergeCells count="10">
    <mergeCell ref="B2:C2"/>
    <mergeCell ref="E2:H2"/>
    <mergeCell ref="F3:H3"/>
    <mergeCell ref="F4:H4"/>
    <mergeCell ref="F5:H5"/>
    <mergeCell ref="F10:H10"/>
    <mergeCell ref="F6:H6"/>
    <mergeCell ref="F7:H7"/>
    <mergeCell ref="F8:H8"/>
    <mergeCell ref="F9:H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30"/>
  <sheetViews>
    <sheetView zoomScale="89" zoomScaleNormal="89" workbookViewId="0">
      <selection activeCell="AC3" sqref="AC3:AD3"/>
    </sheetView>
  </sheetViews>
  <sheetFormatPr baseColWidth="10" defaultRowHeight="15" x14ac:dyDescent="0.25"/>
  <cols>
    <col min="3" max="4" width="5.42578125" customWidth="1"/>
    <col min="5" max="5" width="6.28515625" customWidth="1"/>
    <col min="6" max="7" width="6.140625" customWidth="1"/>
    <col min="8" max="8" width="5.85546875" customWidth="1"/>
    <col min="9" max="9" width="5.7109375" customWidth="1"/>
    <col min="10" max="10" width="6.7109375" customWidth="1"/>
    <col min="11" max="13" width="5.42578125" customWidth="1"/>
    <col min="14" max="14" width="5.140625" customWidth="1"/>
    <col min="15" max="15" width="5" customWidth="1"/>
    <col min="16" max="20" width="5.7109375" customWidth="1"/>
    <col min="21" max="21" width="5.28515625" customWidth="1"/>
    <col min="22" max="22" width="5.7109375" customWidth="1"/>
    <col min="23" max="23" width="6" customWidth="1"/>
    <col min="24" max="24" width="5.28515625" customWidth="1"/>
    <col min="25" max="25" width="5.5703125" customWidth="1"/>
    <col min="26" max="26" width="4.5703125" customWidth="1"/>
    <col min="27" max="27" width="5.7109375" customWidth="1"/>
    <col min="28" max="28" width="6.28515625" customWidth="1"/>
    <col min="29" max="29" width="4.85546875" customWidth="1"/>
    <col min="30" max="30" width="5.28515625" customWidth="1"/>
    <col min="31" max="31" width="5.42578125" customWidth="1"/>
    <col min="32" max="32" width="6" customWidth="1"/>
    <col min="33" max="33" width="5.7109375" customWidth="1"/>
    <col min="34" max="34" width="5.85546875" customWidth="1"/>
  </cols>
  <sheetData>
    <row r="1" spans="2:34" ht="15.75" thickBot="1" x14ac:dyDescent="0.3"/>
    <row r="2" spans="2:34" ht="15.75" customHeight="1" thickBot="1" x14ac:dyDescent="0.3">
      <c r="B2" s="370"/>
      <c r="C2" s="370"/>
      <c r="D2" s="370"/>
      <c r="E2" s="370"/>
      <c r="F2" s="370"/>
      <c r="G2" s="370"/>
      <c r="H2" s="596" t="s">
        <v>199</v>
      </c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8"/>
      <c r="AA2" s="370"/>
      <c r="AB2" s="370"/>
      <c r="AC2" s="370"/>
      <c r="AD2" s="370"/>
      <c r="AE2" s="370"/>
      <c r="AF2" s="370"/>
      <c r="AG2" s="370"/>
      <c r="AH2" s="370"/>
    </row>
    <row r="3" spans="2:34" ht="24.75" customHeight="1" thickBot="1" x14ac:dyDescent="0.3">
      <c r="B3" s="315" t="s">
        <v>4</v>
      </c>
      <c r="C3" s="599">
        <v>101</v>
      </c>
      <c r="D3" s="600"/>
      <c r="E3" s="599">
        <v>102</v>
      </c>
      <c r="F3" s="600"/>
      <c r="G3" s="599">
        <v>201</v>
      </c>
      <c r="H3" s="600"/>
      <c r="I3" s="599">
        <v>202</v>
      </c>
      <c r="J3" s="600"/>
      <c r="K3" s="599">
        <v>301</v>
      </c>
      <c r="L3" s="600"/>
      <c r="M3" s="599">
        <v>302</v>
      </c>
      <c r="N3" s="600"/>
      <c r="O3" s="601" t="s">
        <v>161</v>
      </c>
      <c r="P3" s="602"/>
      <c r="Q3" s="599">
        <v>106</v>
      </c>
      <c r="R3" s="600"/>
      <c r="S3" s="599">
        <v>206</v>
      </c>
      <c r="T3" s="600"/>
      <c r="U3" s="594">
        <v>401</v>
      </c>
      <c r="V3" s="595"/>
      <c r="W3" s="599">
        <v>402</v>
      </c>
      <c r="X3" s="600"/>
      <c r="Y3" s="599">
        <v>501</v>
      </c>
      <c r="Z3" s="600"/>
      <c r="AA3" s="599">
        <v>502</v>
      </c>
      <c r="AB3" s="600"/>
      <c r="AC3" s="594">
        <v>503</v>
      </c>
      <c r="AD3" s="595"/>
      <c r="AE3" s="601" t="s">
        <v>162</v>
      </c>
      <c r="AF3" s="602"/>
      <c r="AG3" s="594" t="s">
        <v>3</v>
      </c>
      <c r="AH3" s="595"/>
    </row>
    <row r="4" spans="2:34" ht="15.75" thickBot="1" x14ac:dyDescent="0.3">
      <c r="B4" s="316" t="s">
        <v>0</v>
      </c>
      <c r="C4" s="332">
        <v>28</v>
      </c>
      <c r="D4" s="333" t="s">
        <v>2</v>
      </c>
      <c r="E4" s="332">
        <v>26</v>
      </c>
      <c r="F4" s="333" t="s">
        <v>2</v>
      </c>
      <c r="G4" s="320">
        <v>33</v>
      </c>
      <c r="H4" s="326" t="s">
        <v>2</v>
      </c>
      <c r="I4" s="320">
        <v>31</v>
      </c>
      <c r="J4" s="326" t="s">
        <v>2</v>
      </c>
      <c r="K4" s="320">
        <v>33</v>
      </c>
      <c r="L4" s="326" t="s">
        <v>2</v>
      </c>
      <c r="M4" s="332">
        <v>33</v>
      </c>
      <c r="N4" s="333" t="s">
        <v>2</v>
      </c>
      <c r="O4" s="320">
        <f>SUM(C4:M4)</f>
        <v>184</v>
      </c>
      <c r="P4" s="335" t="s">
        <v>2</v>
      </c>
      <c r="Q4" s="425">
        <v>18</v>
      </c>
      <c r="R4" s="423" t="s">
        <v>2</v>
      </c>
      <c r="S4" s="425">
        <v>30</v>
      </c>
      <c r="T4" s="423" t="s">
        <v>2</v>
      </c>
      <c r="U4" s="332">
        <v>36</v>
      </c>
      <c r="V4" s="333" t="s">
        <v>2</v>
      </c>
      <c r="W4" s="326">
        <v>36</v>
      </c>
      <c r="X4" s="320" t="s">
        <v>2</v>
      </c>
      <c r="Y4" s="326">
        <v>31</v>
      </c>
      <c r="Z4" s="320" t="s">
        <v>2</v>
      </c>
      <c r="AA4" s="326">
        <v>30</v>
      </c>
      <c r="AB4" s="320" t="s">
        <v>2</v>
      </c>
      <c r="AC4" s="332">
        <v>30</v>
      </c>
      <c r="AD4" s="333" t="s">
        <v>2</v>
      </c>
      <c r="AE4" s="320">
        <f t="shared" ref="AE4:AE14" si="0">SUM(Q4,U4,W4,Y4,AA4,AC4)</f>
        <v>181</v>
      </c>
      <c r="AF4" s="336" t="s">
        <v>2</v>
      </c>
      <c r="AG4" s="332">
        <f t="shared" ref="AG4:AG14" si="1">SUM(O4,AE4)</f>
        <v>365</v>
      </c>
      <c r="AH4" s="369" t="s">
        <v>2</v>
      </c>
    </row>
    <row r="5" spans="2:34" ht="15.75" thickBot="1" x14ac:dyDescent="0.3">
      <c r="B5" s="317" t="s">
        <v>18</v>
      </c>
      <c r="C5" s="438"/>
      <c r="D5" s="438"/>
      <c r="E5" s="438"/>
      <c r="F5" s="438"/>
      <c r="G5" s="438">
        <v>2</v>
      </c>
      <c r="H5" s="438" t="s">
        <v>182</v>
      </c>
      <c r="I5" s="438">
        <v>2</v>
      </c>
      <c r="J5" s="438" t="s">
        <v>118</v>
      </c>
      <c r="K5" s="438">
        <v>2</v>
      </c>
      <c r="L5" s="438" t="s">
        <v>182</v>
      </c>
      <c r="M5" s="438">
        <v>6</v>
      </c>
      <c r="N5" s="438" t="s">
        <v>195</v>
      </c>
      <c r="O5" s="352">
        <f>SUM(C5,E5,G5,I5,K5,M5)</f>
        <v>12</v>
      </c>
      <c r="P5" s="353">
        <f>+O5/1.84</f>
        <v>6.5217391304347823</v>
      </c>
      <c r="Q5" s="435"/>
      <c r="R5" s="435"/>
      <c r="S5" s="435">
        <v>2</v>
      </c>
      <c r="T5" s="435" t="s">
        <v>140</v>
      </c>
      <c r="U5" s="438">
        <v>13</v>
      </c>
      <c r="V5" s="438" t="s">
        <v>205</v>
      </c>
      <c r="W5" s="438">
        <v>15</v>
      </c>
      <c r="X5" s="438" t="s">
        <v>206</v>
      </c>
      <c r="Y5" s="438">
        <v>14</v>
      </c>
      <c r="Z5" s="438" t="s">
        <v>208</v>
      </c>
      <c r="AA5" s="438">
        <v>8</v>
      </c>
      <c r="AB5" s="438" t="s">
        <v>210</v>
      </c>
      <c r="AC5" s="438">
        <v>13</v>
      </c>
      <c r="AD5" s="438" t="s">
        <v>212</v>
      </c>
      <c r="AE5" s="445">
        <f t="shared" si="0"/>
        <v>63</v>
      </c>
      <c r="AF5" s="378">
        <f>+AE5/1.81</f>
        <v>34.806629834254146</v>
      </c>
      <c r="AG5" s="445">
        <f t="shared" si="1"/>
        <v>75</v>
      </c>
      <c r="AH5" s="450">
        <f>+AG5/3.65</f>
        <v>20.547945205479454</v>
      </c>
    </row>
    <row r="6" spans="2:34" ht="15.75" thickBot="1" x14ac:dyDescent="0.3">
      <c r="B6" s="318" t="s">
        <v>19</v>
      </c>
      <c r="C6" s="438"/>
      <c r="D6" s="438"/>
      <c r="E6" s="438"/>
      <c r="F6" s="438"/>
      <c r="G6" s="438">
        <v>2</v>
      </c>
      <c r="H6" s="438" t="s">
        <v>182</v>
      </c>
      <c r="I6" s="438">
        <v>1</v>
      </c>
      <c r="J6" s="438" t="s">
        <v>202</v>
      </c>
      <c r="K6" s="438"/>
      <c r="L6" s="438"/>
      <c r="M6" s="438">
        <v>1</v>
      </c>
      <c r="N6" s="438" t="s">
        <v>197</v>
      </c>
      <c r="O6" s="459">
        <f t="shared" ref="O6:O14" si="2">SUM(C6,E6,G6,I6,K6,M6)</f>
        <v>4</v>
      </c>
      <c r="P6" s="460">
        <f t="shared" ref="P6:P14" si="3">+O6/1.84</f>
        <v>2.1739130434782608</v>
      </c>
      <c r="Q6" s="435"/>
      <c r="R6" s="435"/>
      <c r="S6" s="435"/>
      <c r="T6" s="435"/>
      <c r="U6" s="438">
        <v>10</v>
      </c>
      <c r="V6" s="438" t="s">
        <v>144</v>
      </c>
      <c r="W6" s="438">
        <v>1</v>
      </c>
      <c r="X6" s="438" t="s">
        <v>81</v>
      </c>
      <c r="Y6" s="438"/>
      <c r="Z6" s="438"/>
      <c r="AA6" s="438">
        <v>1</v>
      </c>
      <c r="AB6" s="438" t="s">
        <v>188</v>
      </c>
      <c r="AC6" s="438">
        <v>2</v>
      </c>
      <c r="AD6" s="438" t="s">
        <v>140</v>
      </c>
      <c r="AE6" s="320">
        <f t="shared" si="0"/>
        <v>14</v>
      </c>
      <c r="AF6" s="372">
        <f t="shared" ref="AF6:AF14" si="4">+AE6/1.81</f>
        <v>7.7348066298342539</v>
      </c>
      <c r="AG6" s="320">
        <f t="shared" si="1"/>
        <v>18</v>
      </c>
      <c r="AH6" s="321">
        <f t="shared" ref="AH6:AH14" si="5">+AG6/3.65</f>
        <v>4.9315068493150687</v>
      </c>
    </row>
    <row r="7" spans="2:34" ht="15.75" thickBot="1" x14ac:dyDescent="0.3">
      <c r="B7" s="318" t="s">
        <v>20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337">
        <f t="shared" si="2"/>
        <v>0</v>
      </c>
      <c r="P7" s="371">
        <f t="shared" si="3"/>
        <v>0</v>
      </c>
      <c r="Q7" s="435"/>
      <c r="R7" s="435"/>
      <c r="S7" s="435"/>
      <c r="T7" s="435"/>
      <c r="U7" s="438"/>
      <c r="V7" s="438"/>
      <c r="W7" s="438">
        <v>1</v>
      </c>
      <c r="X7" s="438" t="s">
        <v>121</v>
      </c>
      <c r="Y7" s="438"/>
      <c r="Z7" s="438"/>
      <c r="AA7" s="438">
        <v>1</v>
      </c>
      <c r="AB7" s="438" t="s">
        <v>188</v>
      </c>
      <c r="AC7" s="438">
        <v>2</v>
      </c>
      <c r="AD7" s="438" t="s">
        <v>140</v>
      </c>
      <c r="AE7" s="320">
        <f t="shared" si="0"/>
        <v>4</v>
      </c>
      <c r="AF7" s="372">
        <f t="shared" si="4"/>
        <v>2.2099447513812156</v>
      </c>
      <c r="AG7" s="320">
        <f t="shared" si="1"/>
        <v>4</v>
      </c>
      <c r="AH7" s="321">
        <f t="shared" si="5"/>
        <v>1.095890410958904</v>
      </c>
    </row>
    <row r="8" spans="2:34" ht="15.75" thickBot="1" x14ac:dyDescent="0.3">
      <c r="B8" s="318" t="s">
        <v>21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337">
        <f t="shared" si="2"/>
        <v>0</v>
      </c>
      <c r="P8" s="371">
        <f t="shared" si="3"/>
        <v>0</v>
      </c>
      <c r="Q8" s="435"/>
      <c r="R8" s="435"/>
      <c r="S8" s="435"/>
      <c r="T8" s="435"/>
      <c r="U8" s="438">
        <v>2</v>
      </c>
      <c r="V8" s="438" t="s">
        <v>192</v>
      </c>
      <c r="W8" s="438">
        <v>4</v>
      </c>
      <c r="X8" s="438" t="s">
        <v>80</v>
      </c>
      <c r="Y8" s="438">
        <v>1</v>
      </c>
      <c r="Z8" s="438" t="s">
        <v>202</v>
      </c>
      <c r="AA8" s="438">
        <v>1</v>
      </c>
      <c r="AB8" s="438" t="s">
        <v>188</v>
      </c>
      <c r="AC8" s="438">
        <v>1</v>
      </c>
      <c r="AD8" s="438" t="s">
        <v>188</v>
      </c>
      <c r="AE8" s="320">
        <f t="shared" si="0"/>
        <v>9</v>
      </c>
      <c r="AF8" s="372">
        <f t="shared" si="4"/>
        <v>4.972375690607735</v>
      </c>
      <c r="AG8" s="320">
        <f t="shared" si="1"/>
        <v>9</v>
      </c>
      <c r="AH8" s="321">
        <f t="shared" si="5"/>
        <v>2.4657534246575343</v>
      </c>
    </row>
    <row r="9" spans="2:34" ht="15.75" thickBot="1" x14ac:dyDescent="0.3">
      <c r="B9" s="318" t="s">
        <v>22</v>
      </c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337">
        <f t="shared" si="2"/>
        <v>0</v>
      </c>
      <c r="P9" s="371">
        <f t="shared" si="3"/>
        <v>0</v>
      </c>
      <c r="Q9" s="435"/>
      <c r="R9" s="435"/>
      <c r="S9" s="435"/>
      <c r="T9" s="435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320">
        <f t="shared" si="0"/>
        <v>0</v>
      </c>
      <c r="AF9" s="372">
        <f t="shared" si="4"/>
        <v>0</v>
      </c>
      <c r="AG9" s="320">
        <f t="shared" si="1"/>
        <v>0</v>
      </c>
      <c r="AH9" s="321">
        <f t="shared" si="5"/>
        <v>0</v>
      </c>
    </row>
    <row r="10" spans="2:34" ht="24.75" thickBot="1" x14ac:dyDescent="0.3">
      <c r="B10" s="318" t="s">
        <v>23</v>
      </c>
      <c r="C10" s="438">
        <v>1</v>
      </c>
      <c r="D10" s="438" t="s">
        <v>200</v>
      </c>
      <c r="E10" s="438">
        <v>6</v>
      </c>
      <c r="F10" s="438" t="s">
        <v>34</v>
      </c>
      <c r="G10" s="438">
        <v>2</v>
      </c>
      <c r="H10" s="438" t="s">
        <v>182</v>
      </c>
      <c r="I10" s="438">
        <v>3</v>
      </c>
      <c r="J10" s="438" t="s">
        <v>203</v>
      </c>
      <c r="K10" s="438">
        <v>8</v>
      </c>
      <c r="L10" s="438" t="s">
        <v>204</v>
      </c>
      <c r="M10" s="438">
        <v>8</v>
      </c>
      <c r="N10" s="438" t="s">
        <v>204</v>
      </c>
      <c r="O10" s="350">
        <f t="shared" si="2"/>
        <v>28</v>
      </c>
      <c r="P10" s="351">
        <f t="shared" si="3"/>
        <v>15.217391304347826</v>
      </c>
      <c r="Q10" s="435">
        <v>1</v>
      </c>
      <c r="R10" s="435" t="s">
        <v>192</v>
      </c>
      <c r="S10" s="435">
        <v>3</v>
      </c>
      <c r="T10" s="435" t="s">
        <v>196</v>
      </c>
      <c r="U10" s="438">
        <v>3</v>
      </c>
      <c r="V10" s="438" t="s">
        <v>187</v>
      </c>
      <c r="W10" s="438">
        <v>7</v>
      </c>
      <c r="X10" s="438" t="s">
        <v>181</v>
      </c>
      <c r="Y10" s="438">
        <v>2</v>
      </c>
      <c r="Z10" s="438" t="s">
        <v>118</v>
      </c>
      <c r="AA10" s="438">
        <v>1</v>
      </c>
      <c r="AB10" s="438" t="s">
        <v>188</v>
      </c>
      <c r="AC10" s="438">
        <v>5</v>
      </c>
      <c r="AD10" s="438" t="s">
        <v>61</v>
      </c>
      <c r="AE10" s="448">
        <f t="shared" si="0"/>
        <v>19</v>
      </c>
      <c r="AF10" s="449">
        <f t="shared" si="4"/>
        <v>10.497237569060774</v>
      </c>
      <c r="AG10" s="448">
        <f t="shared" si="1"/>
        <v>47</v>
      </c>
      <c r="AH10" s="452">
        <f t="shared" si="5"/>
        <v>12.876712328767123</v>
      </c>
    </row>
    <row r="11" spans="2:34" ht="15.75" thickBot="1" x14ac:dyDescent="0.3">
      <c r="B11" s="318" t="s">
        <v>24</v>
      </c>
      <c r="C11" s="438"/>
      <c r="D11" s="438"/>
      <c r="E11" s="438"/>
      <c r="F11" s="438"/>
      <c r="G11" s="438"/>
      <c r="H11" s="438"/>
      <c r="I11" s="438"/>
      <c r="J11" s="438"/>
      <c r="K11" s="438">
        <v>2</v>
      </c>
      <c r="L11" s="438" t="s">
        <v>182</v>
      </c>
      <c r="M11" s="438"/>
      <c r="N11" s="438"/>
      <c r="O11" s="337">
        <f t="shared" si="2"/>
        <v>2</v>
      </c>
      <c r="P11" s="371">
        <f t="shared" si="3"/>
        <v>1.0869565217391304</v>
      </c>
      <c r="Q11" s="435"/>
      <c r="R11" s="435"/>
      <c r="S11" s="435">
        <v>1</v>
      </c>
      <c r="T11" s="435" t="s">
        <v>188</v>
      </c>
      <c r="U11" s="438">
        <v>3</v>
      </c>
      <c r="V11" s="438" t="s">
        <v>187</v>
      </c>
      <c r="W11" s="438">
        <v>1</v>
      </c>
      <c r="X11" s="438" t="s">
        <v>81</v>
      </c>
      <c r="Y11" s="438"/>
      <c r="Z11" s="438"/>
      <c r="AA11" s="438">
        <v>4</v>
      </c>
      <c r="AB11" s="438" t="s">
        <v>211</v>
      </c>
      <c r="AC11" s="438">
        <v>1</v>
      </c>
      <c r="AD11" s="438" t="s">
        <v>188</v>
      </c>
      <c r="AE11" s="320">
        <f t="shared" si="0"/>
        <v>9</v>
      </c>
      <c r="AF11" s="372">
        <f t="shared" si="4"/>
        <v>4.972375690607735</v>
      </c>
      <c r="AG11" s="320">
        <f t="shared" si="1"/>
        <v>11</v>
      </c>
      <c r="AH11" s="321">
        <f t="shared" si="5"/>
        <v>3.0136986301369864</v>
      </c>
    </row>
    <row r="12" spans="2:34" ht="24.75" thickBot="1" x14ac:dyDescent="0.3">
      <c r="B12" s="319" t="s">
        <v>25</v>
      </c>
      <c r="C12" s="438">
        <v>1</v>
      </c>
      <c r="D12" s="438" t="s">
        <v>200</v>
      </c>
      <c r="E12" s="438">
        <v>4</v>
      </c>
      <c r="F12" s="438" t="s">
        <v>36</v>
      </c>
      <c r="G12" s="438">
        <v>3</v>
      </c>
      <c r="H12" s="438" t="s">
        <v>201</v>
      </c>
      <c r="I12" s="438">
        <v>2</v>
      </c>
      <c r="J12" s="438" t="s">
        <v>118</v>
      </c>
      <c r="K12" s="438">
        <v>6</v>
      </c>
      <c r="L12" s="438" t="s">
        <v>195</v>
      </c>
      <c r="M12" s="438">
        <v>12</v>
      </c>
      <c r="N12" s="438" t="s">
        <v>100</v>
      </c>
      <c r="O12" s="350">
        <f t="shared" si="2"/>
        <v>28</v>
      </c>
      <c r="P12" s="351">
        <f t="shared" si="3"/>
        <v>15.217391304347826</v>
      </c>
      <c r="Q12" s="435"/>
      <c r="R12" s="435"/>
      <c r="S12" s="435">
        <v>1</v>
      </c>
      <c r="T12" s="435" t="s">
        <v>188</v>
      </c>
      <c r="U12" s="438">
        <v>7</v>
      </c>
      <c r="V12" s="438" t="s">
        <v>181</v>
      </c>
      <c r="W12" s="438">
        <v>8</v>
      </c>
      <c r="X12" s="438" t="s">
        <v>207</v>
      </c>
      <c r="Y12" s="438">
        <v>7</v>
      </c>
      <c r="Z12" s="438" t="s">
        <v>209</v>
      </c>
      <c r="AA12" s="438">
        <v>10</v>
      </c>
      <c r="AB12" s="438" t="s">
        <v>193</v>
      </c>
      <c r="AC12" s="438">
        <v>5</v>
      </c>
      <c r="AD12" s="438" t="s">
        <v>61</v>
      </c>
      <c r="AE12" s="446">
        <f t="shared" si="0"/>
        <v>37</v>
      </c>
      <c r="AF12" s="447">
        <f t="shared" si="4"/>
        <v>20.441988950276244</v>
      </c>
      <c r="AG12" s="446">
        <f t="shared" si="1"/>
        <v>65</v>
      </c>
      <c r="AH12" s="451">
        <f t="shared" si="5"/>
        <v>17.808219178082194</v>
      </c>
    </row>
    <row r="13" spans="2:34" ht="24.75" thickBot="1" x14ac:dyDescent="0.3">
      <c r="B13" s="315" t="s">
        <v>26</v>
      </c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337">
        <f t="shared" si="2"/>
        <v>0</v>
      </c>
      <c r="P13" s="371">
        <f t="shared" si="3"/>
        <v>0</v>
      </c>
      <c r="Q13" s="435"/>
      <c r="R13" s="435"/>
      <c r="S13" s="435"/>
      <c r="T13" s="435"/>
      <c r="U13" s="438">
        <v>1</v>
      </c>
      <c r="V13" s="438" t="s">
        <v>81</v>
      </c>
      <c r="W13" s="438"/>
      <c r="X13" s="438"/>
      <c r="Y13" s="438"/>
      <c r="Z13" s="438"/>
      <c r="AA13" s="438"/>
      <c r="AB13" s="438"/>
      <c r="AC13" s="438"/>
      <c r="AD13" s="438"/>
      <c r="AE13" s="320">
        <f t="shared" si="0"/>
        <v>1</v>
      </c>
      <c r="AF13" s="372">
        <f t="shared" si="4"/>
        <v>0.5524861878453039</v>
      </c>
      <c r="AG13" s="320">
        <f t="shared" si="1"/>
        <v>1</v>
      </c>
      <c r="AH13" s="321">
        <f t="shared" si="5"/>
        <v>0.27397260273972601</v>
      </c>
    </row>
    <row r="14" spans="2:34" ht="16.5" thickTop="1" thickBot="1" x14ac:dyDescent="0.3">
      <c r="B14" s="373" t="s">
        <v>1</v>
      </c>
      <c r="C14" s="427">
        <f>SUM(C5:C13)</f>
        <v>2</v>
      </c>
      <c r="D14" s="373"/>
      <c r="E14" s="456">
        <f>SUM(E5:E13)</f>
        <v>10</v>
      </c>
      <c r="F14" s="456"/>
      <c r="G14" s="373">
        <f>SUM(G5:G13)</f>
        <v>9</v>
      </c>
      <c r="H14" s="373"/>
      <c r="I14" s="373">
        <f>SUM(I5:I13)</f>
        <v>8</v>
      </c>
      <c r="J14" s="373"/>
      <c r="K14" s="455">
        <f>SUM(K5:K13)</f>
        <v>18</v>
      </c>
      <c r="L14" s="455"/>
      <c r="M14" s="453">
        <f>SUM(M5:M13)</f>
        <v>27</v>
      </c>
      <c r="N14" s="454"/>
      <c r="O14" s="320">
        <f t="shared" si="2"/>
        <v>74</v>
      </c>
      <c r="P14" s="371">
        <f t="shared" si="3"/>
        <v>40.217391304347821</v>
      </c>
      <c r="Q14" s="426">
        <f>SUM(Q5:Q13)</f>
        <v>1</v>
      </c>
      <c r="R14" s="424"/>
      <c r="S14" s="372">
        <f>SUM(S5:S13)</f>
        <v>7</v>
      </c>
      <c r="T14" s="443"/>
      <c r="U14" s="457">
        <f>SUM(U5:U13)</f>
        <v>39</v>
      </c>
      <c r="V14" s="453"/>
      <c r="W14" s="455">
        <f>SUM(W5:W13)</f>
        <v>37</v>
      </c>
      <c r="X14" s="455"/>
      <c r="Y14" s="373">
        <f>SUM(Y5:Y13)</f>
        <v>24</v>
      </c>
      <c r="Z14" s="373"/>
      <c r="AA14" s="373">
        <f>SUM(AA5:AA13)</f>
        <v>26</v>
      </c>
      <c r="AB14" s="373"/>
      <c r="AC14" s="456">
        <f>SUM(AC5:AC13)</f>
        <v>29</v>
      </c>
      <c r="AD14" s="458"/>
      <c r="AE14" s="320">
        <f t="shared" si="0"/>
        <v>156</v>
      </c>
      <c r="AF14" s="372">
        <f t="shared" si="4"/>
        <v>86.187845303867405</v>
      </c>
      <c r="AG14" s="320">
        <f t="shared" si="1"/>
        <v>230</v>
      </c>
      <c r="AH14" s="321">
        <f t="shared" si="5"/>
        <v>63.013698630136986</v>
      </c>
    </row>
    <row r="15" spans="2:34" ht="16.5" thickTop="1" thickBot="1" x14ac:dyDescent="0.3"/>
    <row r="16" spans="2:34" ht="15.75" hidden="1" thickBot="1" x14ac:dyDescent="0.3"/>
    <row r="17" spans="2:32" ht="66.75" customHeight="1" thickTop="1" thickBot="1" x14ac:dyDescent="0.3">
      <c r="B17" s="587" t="s">
        <v>163</v>
      </c>
      <c r="C17" s="588"/>
      <c r="D17" s="589"/>
      <c r="E17" s="312" t="s">
        <v>33</v>
      </c>
      <c r="F17" s="313" t="s">
        <v>2</v>
      </c>
      <c r="G17" s="311"/>
      <c r="H17" s="311"/>
      <c r="I17" s="569" t="s">
        <v>183</v>
      </c>
      <c r="J17" s="571"/>
      <c r="K17" s="572" t="s">
        <v>44</v>
      </c>
      <c r="L17" s="573"/>
      <c r="M17" s="573"/>
      <c r="N17" s="574"/>
      <c r="P17" s="569" t="s">
        <v>184</v>
      </c>
      <c r="Q17" s="570"/>
      <c r="R17" s="570"/>
      <c r="S17" s="570"/>
      <c r="T17" s="570"/>
      <c r="U17" s="571"/>
      <c r="V17" s="572" t="s">
        <v>44</v>
      </c>
      <c r="W17" s="573"/>
      <c r="X17" s="573"/>
      <c r="Y17" s="574"/>
      <c r="AA17" s="569" t="s">
        <v>185</v>
      </c>
      <c r="AB17" s="571"/>
      <c r="AC17" s="572" t="s">
        <v>44</v>
      </c>
      <c r="AD17" s="573"/>
      <c r="AE17" s="573"/>
      <c r="AF17" s="574"/>
    </row>
    <row r="18" spans="2:32" ht="16.5" thickTop="1" thickBot="1" x14ac:dyDescent="0.3">
      <c r="B18" s="590" t="s">
        <v>18</v>
      </c>
      <c r="C18" s="591"/>
      <c r="D18" s="592"/>
      <c r="E18" s="308">
        <v>75</v>
      </c>
      <c r="F18" s="342">
        <v>21</v>
      </c>
      <c r="G18" s="311"/>
      <c r="H18" s="311"/>
      <c r="I18" s="575">
        <v>302</v>
      </c>
      <c r="J18" s="577"/>
      <c r="K18" s="578">
        <v>27</v>
      </c>
      <c r="L18" s="579"/>
      <c r="M18" s="579"/>
      <c r="N18" s="580"/>
      <c r="P18" s="575">
        <v>401</v>
      </c>
      <c r="Q18" s="576"/>
      <c r="R18" s="576"/>
      <c r="S18" s="576"/>
      <c r="T18" s="576"/>
      <c r="U18" s="577"/>
      <c r="V18" s="578">
        <v>39</v>
      </c>
      <c r="W18" s="579"/>
      <c r="X18" s="579"/>
      <c r="Y18" s="580"/>
      <c r="AA18" s="575">
        <v>401</v>
      </c>
      <c r="AB18" s="577"/>
      <c r="AC18" s="578">
        <v>39</v>
      </c>
      <c r="AD18" s="579"/>
      <c r="AE18" s="579"/>
      <c r="AF18" s="580"/>
    </row>
    <row r="19" spans="2:32" ht="16.5" thickTop="1" thickBot="1" x14ac:dyDescent="0.3">
      <c r="B19" s="593" t="s">
        <v>25</v>
      </c>
      <c r="C19" s="593"/>
      <c r="D19" s="593"/>
      <c r="E19" s="309">
        <v>12</v>
      </c>
      <c r="F19" s="343">
        <v>6.5</v>
      </c>
      <c r="G19" s="311"/>
      <c r="H19" s="311"/>
      <c r="I19" s="581">
        <v>301</v>
      </c>
      <c r="J19" s="583"/>
      <c r="K19" s="581">
        <v>18</v>
      </c>
      <c r="L19" s="582"/>
      <c r="M19" s="582"/>
      <c r="N19" s="583"/>
      <c r="P19" s="581">
        <v>402</v>
      </c>
      <c r="Q19" s="582"/>
      <c r="R19" s="582"/>
      <c r="S19" s="582"/>
      <c r="T19" s="582"/>
      <c r="U19" s="583"/>
      <c r="V19" s="581">
        <v>37</v>
      </c>
      <c r="W19" s="582"/>
      <c r="X19" s="582"/>
      <c r="Y19" s="583"/>
      <c r="AA19" s="581">
        <v>402</v>
      </c>
      <c r="AB19" s="583"/>
      <c r="AC19" s="581">
        <v>37</v>
      </c>
      <c r="AD19" s="582"/>
      <c r="AE19" s="582"/>
      <c r="AF19" s="583"/>
    </row>
    <row r="20" spans="2:32" ht="16.5" thickTop="1" thickBot="1" x14ac:dyDescent="0.3">
      <c r="B20" s="604" t="s">
        <v>23</v>
      </c>
      <c r="C20" s="604"/>
      <c r="D20" s="604"/>
      <c r="E20" s="324">
        <v>47</v>
      </c>
      <c r="F20" s="344">
        <v>13</v>
      </c>
      <c r="G20" s="311"/>
      <c r="H20" s="311"/>
      <c r="I20" s="584">
        <v>102</v>
      </c>
      <c r="J20" s="586"/>
      <c r="K20" s="584">
        <v>10</v>
      </c>
      <c r="L20" s="585"/>
      <c r="M20" s="585"/>
      <c r="N20" s="586"/>
      <c r="P20" s="584">
        <v>502</v>
      </c>
      <c r="Q20" s="585"/>
      <c r="R20" s="585"/>
      <c r="S20" s="585"/>
      <c r="T20" s="585"/>
      <c r="U20" s="586"/>
      <c r="V20" s="584">
        <v>29</v>
      </c>
      <c r="W20" s="585"/>
      <c r="X20" s="585"/>
      <c r="Y20" s="586"/>
      <c r="AA20" s="584">
        <v>503</v>
      </c>
      <c r="AB20" s="586"/>
      <c r="AC20" s="584">
        <v>29</v>
      </c>
      <c r="AD20" s="585"/>
      <c r="AE20" s="585"/>
      <c r="AF20" s="586"/>
    </row>
    <row r="21" spans="2:32" ht="15.75" thickBot="1" x14ac:dyDescent="0.3">
      <c r="B21" s="566"/>
      <c r="C21" s="567"/>
      <c r="D21" s="568"/>
      <c r="E21" s="325"/>
      <c r="F21" s="325"/>
      <c r="G21" s="311"/>
      <c r="H21" s="311"/>
      <c r="I21" s="311"/>
      <c r="J21" s="311"/>
      <c r="K21" s="311"/>
      <c r="L21" s="311"/>
      <c r="M21" s="311"/>
      <c r="N21" s="311"/>
    </row>
    <row r="22" spans="2:32" ht="15.75" thickBot="1" x14ac:dyDescent="0.3"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</row>
    <row r="23" spans="2:32" ht="50.25" customHeight="1" thickTop="1" thickBot="1" x14ac:dyDescent="0.3">
      <c r="B23" s="587" t="s">
        <v>164</v>
      </c>
      <c r="C23" s="588"/>
      <c r="D23" s="589"/>
      <c r="E23" s="312" t="s">
        <v>33</v>
      </c>
      <c r="F23" s="313" t="s">
        <v>2</v>
      </c>
      <c r="G23" s="311"/>
      <c r="H23" s="311"/>
      <c r="I23" s="587" t="s">
        <v>165</v>
      </c>
      <c r="J23" s="588"/>
      <c r="K23" s="589"/>
      <c r="L23" s="312" t="s">
        <v>33</v>
      </c>
      <c r="M23" s="313" t="s">
        <v>2</v>
      </c>
      <c r="N23" s="311"/>
    </row>
    <row r="24" spans="2:32" ht="16.5" thickTop="1" thickBot="1" x14ac:dyDescent="0.3">
      <c r="B24" s="590" t="s">
        <v>213</v>
      </c>
      <c r="C24" s="591"/>
      <c r="D24" s="592"/>
      <c r="E24" s="374">
        <v>28</v>
      </c>
      <c r="F24" s="359">
        <v>15.2</v>
      </c>
      <c r="G24" s="311"/>
      <c r="H24" s="311"/>
      <c r="I24" s="590" t="s">
        <v>18</v>
      </c>
      <c r="J24" s="591"/>
      <c r="K24" s="592"/>
      <c r="L24" s="354">
        <v>63</v>
      </c>
      <c r="M24" s="378">
        <v>34.799999999999997</v>
      </c>
      <c r="N24" s="311"/>
    </row>
    <row r="25" spans="2:32" ht="16.5" thickTop="1" thickBot="1" x14ac:dyDescent="0.3">
      <c r="B25" s="593" t="s">
        <v>18</v>
      </c>
      <c r="C25" s="593"/>
      <c r="D25" s="593"/>
      <c r="E25" s="375">
        <v>32</v>
      </c>
      <c r="F25" s="360">
        <v>11.9</v>
      </c>
      <c r="G25" s="311"/>
      <c r="H25" s="311"/>
      <c r="I25" s="593" t="s">
        <v>25</v>
      </c>
      <c r="J25" s="593"/>
      <c r="K25" s="593"/>
      <c r="L25" s="309">
        <v>37</v>
      </c>
      <c r="M25" s="428">
        <v>20.399999999999999</v>
      </c>
      <c r="N25" s="311"/>
    </row>
    <row r="26" spans="2:32" ht="16.5" thickTop="1" thickBot="1" x14ac:dyDescent="0.3">
      <c r="B26" s="603" t="s">
        <v>47</v>
      </c>
      <c r="C26" s="603"/>
      <c r="D26" s="603"/>
      <c r="E26" s="376">
        <v>4</v>
      </c>
      <c r="F26" s="377">
        <v>2.2000000000000002</v>
      </c>
      <c r="G26" s="311"/>
      <c r="H26" s="311"/>
      <c r="I26" s="603" t="s">
        <v>23</v>
      </c>
      <c r="J26" s="603"/>
      <c r="K26" s="603"/>
      <c r="L26" s="310">
        <v>19</v>
      </c>
      <c r="M26" s="429">
        <v>10.5</v>
      </c>
      <c r="N26" s="311"/>
    </row>
    <row r="27" spans="2:32" ht="10.5" customHeight="1" thickTop="1" thickBot="1" x14ac:dyDescent="0.3"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</row>
    <row r="28" spans="2:32" ht="46.5" thickBot="1" x14ac:dyDescent="0.3">
      <c r="B28" s="305" t="s">
        <v>78</v>
      </c>
      <c r="C28" s="314" t="s">
        <v>29</v>
      </c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</row>
    <row r="29" spans="2:32" ht="15.75" thickBot="1" x14ac:dyDescent="0.3">
      <c r="B29" s="464">
        <v>106</v>
      </c>
      <c r="C29" s="465">
        <v>1</v>
      </c>
      <c r="D29" s="311" t="s">
        <v>214</v>
      </c>
      <c r="E29" s="311"/>
      <c r="F29" s="311"/>
      <c r="G29" s="311"/>
      <c r="H29" s="311"/>
      <c r="I29" s="311"/>
      <c r="J29" s="311"/>
      <c r="K29" s="311"/>
      <c r="L29" s="311"/>
      <c r="M29" s="311"/>
      <c r="N29" s="311"/>
    </row>
    <row r="30" spans="2:32" ht="15.75" thickBot="1" x14ac:dyDescent="0.3">
      <c r="B30" s="462">
        <v>101</v>
      </c>
      <c r="C30" s="463">
        <v>2</v>
      </c>
      <c r="D30" t="s">
        <v>215</v>
      </c>
    </row>
  </sheetData>
  <mergeCells count="54">
    <mergeCell ref="B26:D26"/>
    <mergeCell ref="I26:K26"/>
    <mergeCell ref="I17:J17"/>
    <mergeCell ref="K17:N17"/>
    <mergeCell ref="I18:J18"/>
    <mergeCell ref="I19:J19"/>
    <mergeCell ref="K18:N18"/>
    <mergeCell ref="K19:N19"/>
    <mergeCell ref="K20:N20"/>
    <mergeCell ref="B23:D23"/>
    <mergeCell ref="I23:K23"/>
    <mergeCell ref="B24:D24"/>
    <mergeCell ref="I24:K24"/>
    <mergeCell ref="B25:D25"/>
    <mergeCell ref="I25:K25"/>
    <mergeCell ref="B20:D20"/>
    <mergeCell ref="AA17:AB17"/>
    <mergeCell ref="C3:D3"/>
    <mergeCell ref="E3:F3"/>
    <mergeCell ref="I3:J3"/>
    <mergeCell ref="K3:L3"/>
    <mergeCell ref="M3:N3"/>
    <mergeCell ref="O3:P3"/>
    <mergeCell ref="Q3:R3"/>
    <mergeCell ref="S3:T3"/>
    <mergeCell ref="AG3:AH3"/>
    <mergeCell ref="H2:Z2"/>
    <mergeCell ref="G3:H3"/>
    <mergeCell ref="AC20:AF20"/>
    <mergeCell ref="AA18:AB18"/>
    <mergeCell ref="AA19:AB19"/>
    <mergeCell ref="AA20:AB20"/>
    <mergeCell ref="AC3:AD3"/>
    <mergeCell ref="AE3:AF3"/>
    <mergeCell ref="AC17:AF17"/>
    <mergeCell ref="AC18:AF18"/>
    <mergeCell ref="AC19:AF19"/>
    <mergeCell ref="U3:V3"/>
    <mergeCell ref="W3:X3"/>
    <mergeCell ref="Y3:Z3"/>
    <mergeCell ref="AA3:AB3"/>
    <mergeCell ref="B21:D21"/>
    <mergeCell ref="P17:U17"/>
    <mergeCell ref="V17:Y17"/>
    <mergeCell ref="P18:U18"/>
    <mergeCell ref="V18:Y18"/>
    <mergeCell ref="P19:U19"/>
    <mergeCell ref="V19:Y19"/>
    <mergeCell ref="P20:U20"/>
    <mergeCell ref="V20:Y20"/>
    <mergeCell ref="I20:J20"/>
    <mergeCell ref="B17:D17"/>
    <mergeCell ref="B18:D18"/>
    <mergeCell ref="B19:D19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6"/>
  <sheetViews>
    <sheetView workbookViewId="0">
      <selection activeCell="R12" sqref="R12"/>
    </sheetView>
  </sheetViews>
  <sheetFormatPr baseColWidth="10" defaultRowHeight="15" x14ac:dyDescent="0.25"/>
  <cols>
    <col min="3" max="3" width="5.7109375" customWidth="1"/>
    <col min="4" max="4" width="6.140625" customWidth="1"/>
    <col min="5" max="5" width="4.85546875" customWidth="1"/>
    <col min="6" max="6" width="5.42578125" customWidth="1"/>
    <col min="7" max="7" width="4.7109375" customWidth="1"/>
    <col min="8" max="8" width="5.140625" customWidth="1"/>
    <col min="9" max="9" width="10.85546875" customWidth="1"/>
    <col min="10" max="10" width="5.140625" customWidth="1"/>
    <col min="11" max="11" width="5.140625" style="477" customWidth="1"/>
    <col min="12" max="12" width="5.5703125" customWidth="1"/>
    <col min="13" max="13" width="5.28515625" customWidth="1"/>
    <col min="14" max="15" width="5.7109375" customWidth="1"/>
    <col min="16" max="16" width="5.140625" customWidth="1"/>
    <col min="17" max="17" width="12.85546875" customWidth="1"/>
    <col min="18" max="18" width="11.28515625" customWidth="1"/>
  </cols>
  <sheetData>
    <row r="1" spans="2:19" ht="15.75" thickBot="1" x14ac:dyDescent="0.3"/>
    <row r="2" spans="2:19" ht="15.75" thickBot="1" x14ac:dyDescent="0.3">
      <c r="B2" s="605" t="s">
        <v>229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7"/>
    </row>
    <row r="3" spans="2:19" ht="38.25" customHeight="1" thickBot="1" x14ac:dyDescent="0.3">
      <c r="B3" s="5" t="s">
        <v>4</v>
      </c>
      <c r="C3" s="2">
        <v>101</v>
      </c>
      <c r="D3" s="2">
        <v>102</v>
      </c>
      <c r="E3" s="18">
        <v>201</v>
      </c>
      <c r="F3" s="2">
        <v>202</v>
      </c>
      <c r="G3" s="2">
        <v>301</v>
      </c>
      <c r="H3" s="2">
        <v>302</v>
      </c>
      <c r="I3" s="322" t="s">
        <v>161</v>
      </c>
      <c r="J3" s="472">
        <v>106</v>
      </c>
      <c r="K3" s="322">
        <v>206</v>
      </c>
      <c r="L3" s="474">
        <v>401</v>
      </c>
      <c r="M3" s="2">
        <v>402</v>
      </c>
      <c r="N3" s="2">
        <v>501</v>
      </c>
      <c r="O3" s="2">
        <v>502</v>
      </c>
      <c r="P3" s="2">
        <v>503</v>
      </c>
      <c r="Q3" s="322" t="s">
        <v>162</v>
      </c>
      <c r="R3" s="3" t="s">
        <v>3</v>
      </c>
    </row>
    <row r="4" spans="2:19" ht="26.25" thickBot="1" x14ac:dyDescent="0.3">
      <c r="B4" s="8" t="s">
        <v>15</v>
      </c>
      <c r="C4" s="12">
        <v>28</v>
      </c>
      <c r="D4" s="12">
        <v>26</v>
      </c>
      <c r="E4" s="12">
        <v>33</v>
      </c>
      <c r="F4" s="15">
        <v>31</v>
      </c>
      <c r="G4" s="16">
        <v>33</v>
      </c>
      <c r="H4" s="16">
        <v>33</v>
      </c>
      <c r="I4" s="16">
        <f>SUM(C4:H4)</f>
        <v>184</v>
      </c>
      <c r="J4" s="434">
        <v>18</v>
      </c>
      <c r="K4" s="476">
        <v>30</v>
      </c>
      <c r="L4" s="475">
        <v>36</v>
      </c>
      <c r="M4" s="16">
        <v>36</v>
      </c>
      <c r="N4" s="16">
        <v>31</v>
      </c>
      <c r="O4" s="16">
        <v>30</v>
      </c>
      <c r="P4" s="16">
        <v>30</v>
      </c>
      <c r="Q4" s="12">
        <f>SUM(J4:P4)</f>
        <v>211</v>
      </c>
      <c r="R4" s="20">
        <f>SUM(I4,Q4)</f>
        <v>395</v>
      </c>
    </row>
    <row r="5" spans="2:19" ht="15.75" thickBot="1" x14ac:dyDescent="0.3">
      <c r="B5" s="10" t="s">
        <v>13</v>
      </c>
      <c r="C5" s="32">
        <v>27</v>
      </c>
      <c r="D5" s="32">
        <v>19</v>
      </c>
      <c r="E5" s="33">
        <v>30</v>
      </c>
      <c r="F5" s="33">
        <v>25</v>
      </c>
      <c r="G5" s="34">
        <v>21</v>
      </c>
      <c r="H5" s="34">
        <v>20</v>
      </c>
      <c r="I5" s="334">
        <f t="shared" ref="I5:I15" si="0">SUM(C5:H5)</f>
        <v>142</v>
      </c>
      <c r="J5" s="323">
        <v>17</v>
      </c>
      <c r="K5" s="323">
        <v>26</v>
      </c>
      <c r="L5" s="430">
        <v>14</v>
      </c>
      <c r="M5" s="34">
        <v>18</v>
      </c>
      <c r="N5" s="34">
        <v>13</v>
      </c>
      <c r="O5" s="34">
        <v>15</v>
      </c>
      <c r="P5" s="34">
        <v>11</v>
      </c>
      <c r="Q5" s="323">
        <f t="shared" ref="Q5:Q15" si="1">SUM(J5:P5)</f>
        <v>114</v>
      </c>
      <c r="R5" s="323">
        <f t="shared" ref="R5:R14" si="2">SUM(I5,Q5)</f>
        <v>256</v>
      </c>
    </row>
    <row r="6" spans="2:19" ht="26.25" thickBot="1" x14ac:dyDescent="0.3">
      <c r="B6" s="6" t="s">
        <v>5</v>
      </c>
      <c r="C6" s="4">
        <v>0</v>
      </c>
      <c r="D6" s="4">
        <v>4</v>
      </c>
      <c r="E6" s="17">
        <v>1</v>
      </c>
      <c r="F6" s="17">
        <v>4</v>
      </c>
      <c r="G6" s="29">
        <v>7</v>
      </c>
      <c r="H6" s="29">
        <v>5</v>
      </c>
      <c r="I6" s="16">
        <f t="shared" si="0"/>
        <v>21</v>
      </c>
      <c r="J6" s="478">
        <v>1</v>
      </c>
      <c r="K6" s="13">
        <v>1</v>
      </c>
      <c r="L6" s="431">
        <v>13</v>
      </c>
      <c r="M6" s="29">
        <v>7</v>
      </c>
      <c r="N6" s="29">
        <v>14</v>
      </c>
      <c r="O6" s="29">
        <v>7</v>
      </c>
      <c r="P6" s="29">
        <v>14</v>
      </c>
      <c r="Q6" s="12">
        <f t="shared" si="1"/>
        <v>57</v>
      </c>
      <c r="R6" s="13">
        <f t="shared" si="2"/>
        <v>78</v>
      </c>
    </row>
    <row r="7" spans="2:19" ht="39" thickBot="1" x14ac:dyDescent="0.3">
      <c r="B7" s="6" t="s">
        <v>6</v>
      </c>
      <c r="C7" s="4">
        <v>1</v>
      </c>
      <c r="D7" s="4">
        <v>3</v>
      </c>
      <c r="E7" s="17">
        <v>0</v>
      </c>
      <c r="F7" s="17">
        <v>2</v>
      </c>
      <c r="G7" s="30">
        <v>4</v>
      </c>
      <c r="H7" s="30">
        <v>3</v>
      </c>
      <c r="I7" s="16">
        <f t="shared" si="0"/>
        <v>13</v>
      </c>
      <c r="J7" s="473">
        <v>0</v>
      </c>
      <c r="K7" s="4">
        <v>2</v>
      </c>
      <c r="L7" s="432">
        <v>4</v>
      </c>
      <c r="M7" s="30">
        <v>7</v>
      </c>
      <c r="N7" s="30">
        <v>3</v>
      </c>
      <c r="O7" s="30">
        <v>7</v>
      </c>
      <c r="P7" s="30">
        <v>2</v>
      </c>
      <c r="Q7" s="12">
        <f>SUM(J7:P7)</f>
        <v>25</v>
      </c>
      <c r="R7" s="4">
        <f t="shared" si="2"/>
        <v>38</v>
      </c>
      <c r="S7" s="303"/>
    </row>
    <row r="8" spans="2:19" ht="39" thickBot="1" x14ac:dyDescent="0.3">
      <c r="B8" s="6" t="s">
        <v>7</v>
      </c>
      <c r="C8" s="4">
        <v>0</v>
      </c>
      <c r="D8" s="4">
        <v>0</v>
      </c>
      <c r="E8" s="17">
        <v>0</v>
      </c>
      <c r="F8" s="17">
        <v>0</v>
      </c>
      <c r="G8" s="30">
        <v>1</v>
      </c>
      <c r="H8" s="30">
        <v>4</v>
      </c>
      <c r="I8" s="16">
        <f t="shared" si="0"/>
        <v>5</v>
      </c>
      <c r="J8" s="473">
        <v>0</v>
      </c>
      <c r="K8" s="4">
        <v>0</v>
      </c>
      <c r="L8" s="432">
        <v>3</v>
      </c>
      <c r="M8" s="30">
        <v>1</v>
      </c>
      <c r="N8" s="30">
        <v>0</v>
      </c>
      <c r="O8" s="30">
        <v>0</v>
      </c>
      <c r="P8" s="30">
        <v>1</v>
      </c>
      <c r="Q8" s="12">
        <f t="shared" si="1"/>
        <v>5</v>
      </c>
      <c r="R8" s="4">
        <f t="shared" si="2"/>
        <v>10</v>
      </c>
    </row>
    <row r="9" spans="2:19" ht="39" thickBot="1" x14ac:dyDescent="0.3">
      <c r="B9" s="6" t="s">
        <v>8</v>
      </c>
      <c r="C9" s="4">
        <v>0</v>
      </c>
      <c r="D9" s="4">
        <v>0</v>
      </c>
      <c r="E9" s="17">
        <v>2</v>
      </c>
      <c r="F9" s="17">
        <v>0</v>
      </c>
      <c r="G9" s="30">
        <v>0</v>
      </c>
      <c r="H9" s="30">
        <v>1</v>
      </c>
      <c r="I9" s="16">
        <f t="shared" si="0"/>
        <v>3</v>
      </c>
      <c r="J9" s="473">
        <v>0</v>
      </c>
      <c r="K9" s="4">
        <v>1</v>
      </c>
      <c r="L9" s="432">
        <v>1</v>
      </c>
      <c r="M9" s="30">
        <v>2</v>
      </c>
      <c r="N9" s="30">
        <v>1</v>
      </c>
      <c r="O9" s="30">
        <v>0</v>
      </c>
      <c r="P9" s="30">
        <v>2</v>
      </c>
      <c r="Q9" s="12">
        <f t="shared" si="1"/>
        <v>7</v>
      </c>
      <c r="R9" s="4">
        <f t="shared" si="2"/>
        <v>10</v>
      </c>
    </row>
    <row r="10" spans="2:19" ht="39" thickBot="1" x14ac:dyDescent="0.3">
      <c r="B10" s="6" t="s">
        <v>9</v>
      </c>
      <c r="C10" s="4">
        <v>0</v>
      </c>
      <c r="D10" s="4">
        <v>0</v>
      </c>
      <c r="E10" s="17">
        <v>0</v>
      </c>
      <c r="F10" s="17">
        <v>0</v>
      </c>
      <c r="G10" s="30">
        <v>0</v>
      </c>
      <c r="H10" s="30">
        <v>0</v>
      </c>
      <c r="I10" s="16">
        <f t="shared" si="0"/>
        <v>0</v>
      </c>
      <c r="J10" s="473">
        <v>0</v>
      </c>
      <c r="K10" s="4">
        <v>0</v>
      </c>
      <c r="L10" s="432">
        <v>1</v>
      </c>
      <c r="M10" s="30">
        <v>1</v>
      </c>
      <c r="N10" s="30">
        <v>0</v>
      </c>
      <c r="O10" s="30">
        <v>1</v>
      </c>
      <c r="P10" s="30">
        <v>0</v>
      </c>
      <c r="Q10" s="12">
        <f t="shared" si="1"/>
        <v>3</v>
      </c>
      <c r="R10" s="4">
        <f t="shared" si="2"/>
        <v>3</v>
      </c>
    </row>
    <row r="11" spans="2:19" ht="39" thickBot="1" x14ac:dyDescent="0.3">
      <c r="B11" s="6" t="s">
        <v>10</v>
      </c>
      <c r="C11" s="4">
        <v>0</v>
      </c>
      <c r="D11" s="4">
        <v>0</v>
      </c>
      <c r="E11" s="17">
        <v>0</v>
      </c>
      <c r="F11" s="17">
        <v>0</v>
      </c>
      <c r="G11" s="30">
        <v>0</v>
      </c>
      <c r="H11" s="30">
        <v>0</v>
      </c>
      <c r="I11" s="16">
        <f t="shared" si="0"/>
        <v>0</v>
      </c>
      <c r="J11" s="473">
        <v>0</v>
      </c>
      <c r="K11" s="4">
        <v>0</v>
      </c>
      <c r="L11" s="432">
        <v>0</v>
      </c>
      <c r="M11" s="30">
        <v>0</v>
      </c>
      <c r="N11" s="30">
        <v>0</v>
      </c>
      <c r="O11" s="30">
        <v>0</v>
      </c>
      <c r="P11" s="30">
        <v>0</v>
      </c>
      <c r="Q11" s="12">
        <f t="shared" si="1"/>
        <v>0</v>
      </c>
      <c r="R11" s="4">
        <f t="shared" si="2"/>
        <v>0</v>
      </c>
    </row>
    <row r="12" spans="2:19" ht="39" thickBot="1" x14ac:dyDescent="0.3">
      <c r="B12" s="6" t="s">
        <v>11</v>
      </c>
      <c r="C12" s="4">
        <v>0</v>
      </c>
      <c r="D12" s="4">
        <v>0</v>
      </c>
      <c r="E12" s="17">
        <v>0</v>
      </c>
      <c r="F12" s="17">
        <v>0</v>
      </c>
      <c r="G12" s="30">
        <v>0</v>
      </c>
      <c r="H12" s="30">
        <v>0</v>
      </c>
      <c r="I12" s="16">
        <f t="shared" si="0"/>
        <v>0</v>
      </c>
      <c r="J12" s="473">
        <v>0</v>
      </c>
      <c r="K12" s="4">
        <v>0</v>
      </c>
      <c r="L12" s="432">
        <v>0</v>
      </c>
      <c r="M12" s="30">
        <v>0</v>
      </c>
      <c r="N12" s="30">
        <v>0</v>
      </c>
      <c r="O12" s="30">
        <v>0</v>
      </c>
      <c r="P12" s="30">
        <v>0</v>
      </c>
      <c r="Q12" s="12">
        <f t="shared" si="1"/>
        <v>0</v>
      </c>
      <c r="R12" s="4">
        <f t="shared" si="2"/>
        <v>0</v>
      </c>
    </row>
    <row r="13" spans="2:19" ht="39" thickBot="1" x14ac:dyDescent="0.3">
      <c r="B13" s="6" t="s">
        <v>12</v>
      </c>
      <c r="C13" s="4">
        <v>0</v>
      </c>
      <c r="D13" s="4">
        <v>0</v>
      </c>
      <c r="E13" s="17">
        <v>0</v>
      </c>
      <c r="F13" s="17">
        <v>0</v>
      </c>
      <c r="G13" s="30">
        <v>0</v>
      </c>
      <c r="H13" s="30">
        <v>0</v>
      </c>
      <c r="I13" s="16">
        <f t="shared" si="0"/>
        <v>0</v>
      </c>
      <c r="J13" s="473">
        <v>0</v>
      </c>
      <c r="K13" s="4">
        <v>0</v>
      </c>
      <c r="L13" s="432">
        <v>0</v>
      </c>
      <c r="M13" s="30">
        <v>0</v>
      </c>
      <c r="N13" s="30">
        <v>0</v>
      </c>
      <c r="O13" s="30">
        <v>0</v>
      </c>
      <c r="P13" s="30">
        <v>0</v>
      </c>
      <c r="Q13" s="12">
        <f t="shared" si="1"/>
        <v>0</v>
      </c>
      <c r="R13" s="4">
        <f t="shared" si="2"/>
        <v>0</v>
      </c>
    </row>
    <row r="14" spans="2:19" ht="39" thickBot="1" x14ac:dyDescent="0.3">
      <c r="B14" s="7" t="s">
        <v>16</v>
      </c>
      <c r="C14" s="20">
        <v>0</v>
      </c>
      <c r="D14" s="20">
        <v>0</v>
      </c>
      <c r="E14" s="1">
        <v>0</v>
      </c>
      <c r="F14" s="1">
        <v>0</v>
      </c>
      <c r="G14" s="31">
        <v>0</v>
      </c>
      <c r="H14" s="31">
        <v>0</v>
      </c>
      <c r="I14" s="434">
        <f t="shared" si="0"/>
        <v>0</v>
      </c>
      <c r="J14" s="679">
        <v>0</v>
      </c>
      <c r="K14" s="20">
        <v>0</v>
      </c>
      <c r="L14" s="433">
        <v>0</v>
      </c>
      <c r="M14" s="31">
        <v>0</v>
      </c>
      <c r="N14" s="31">
        <v>0</v>
      </c>
      <c r="O14" s="31">
        <v>0</v>
      </c>
      <c r="P14" s="31">
        <v>0</v>
      </c>
      <c r="Q14" s="12">
        <f t="shared" si="1"/>
        <v>0</v>
      </c>
      <c r="R14" s="4">
        <f t="shared" si="2"/>
        <v>0</v>
      </c>
    </row>
    <row r="15" spans="2:19" ht="15.75" thickBot="1" x14ac:dyDescent="0.3">
      <c r="B15" s="680" t="s">
        <v>1</v>
      </c>
      <c r="C15" s="12">
        <f>SUM(C5:C14)</f>
        <v>28</v>
      </c>
      <c r="D15" s="12">
        <f>SUM(D5:D14)</f>
        <v>26</v>
      </c>
      <c r="E15" s="12">
        <f>SUM(E5:E14)</f>
        <v>33</v>
      </c>
      <c r="F15" s="12">
        <f>SUM(F5:F14)</f>
        <v>31</v>
      </c>
      <c r="G15" s="12">
        <f>SUM(G5:G14)</f>
        <v>33</v>
      </c>
      <c r="H15" s="12">
        <f>SUM(H5:H14)</f>
        <v>33</v>
      </c>
      <c r="I15" s="16">
        <f t="shared" si="0"/>
        <v>184</v>
      </c>
      <c r="J15" s="681">
        <f>SUM(J5:J14)</f>
        <v>18</v>
      </c>
      <c r="K15" s="681">
        <f t="shared" ref="K15:Q15" si="3">SUM(K5:K14)</f>
        <v>30</v>
      </c>
      <c r="L15" s="681">
        <f t="shared" si="3"/>
        <v>36</v>
      </c>
      <c r="M15" s="681">
        <f t="shared" si="3"/>
        <v>36</v>
      </c>
      <c r="N15" s="681">
        <f t="shared" si="3"/>
        <v>31</v>
      </c>
      <c r="O15" s="681">
        <f t="shared" si="3"/>
        <v>30</v>
      </c>
      <c r="P15" s="681">
        <f t="shared" si="3"/>
        <v>30</v>
      </c>
      <c r="Q15" s="681">
        <f t="shared" si="3"/>
        <v>211</v>
      </c>
      <c r="R15" s="14">
        <f>SUM(R5:R14)</f>
        <v>395</v>
      </c>
    </row>
    <row r="16" spans="2:19" ht="15.75" thickBot="1" x14ac:dyDescent="0.3"/>
    <row r="17" spans="2:18" ht="45" x14ac:dyDescent="0.25">
      <c r="B17" s="479" t="s">
        <v>230</v>
      </c>
      <c r="C17" s="484">
        <v>101</v>
      </c>
      <c r="D17" s="485">
        <v>102</v>
      </c>
      <c r="E17" s="485">
        <v>201</v>
      </c>
      <c r="F17" s="485">
        <v>202</v>
      </c>
      <c r="G17" s="485">
        <v>301</v>
      </c>
      <c r="H17" s="485">
        <v>302</v>
      </c>
      <c r="I17" s="483" t="s">
        <v>231</v>
      </c>
      <c r="J17" s="482">
        <v>106</v>
      </c>
      <c r="K17" s="482">
        <v>206</v>
      </c>
      <c r="L17" s="482">
        <v>401</v>
      </c>
      <c r="M17" s="482">
        <v>402</v>
      </c>
      <c r="N17" s="482">
        <v>501</v>
      </c>
      <c r="O17" s="482">
        <v>502</v>
      </c>
      <c r="P17" s="482">
        <v>503</v>
      </c>
      <c r="Q17" s="480" t="s">
        <v>232</v>
      </c>
      <c r="R17" s="481" t="s">
        <v>233</v>
      </c>
    </row>
    <row r="18" spans="2:18" x14ac:dyDescent="0.25">
      <c r="B18" s="123"/>
      <c r="C18" s="486">
        <f>SUM(C8:C14)</f>
        <v>0</v>
      </c>
      <c r="D18" s="486">
        <f t="shared" ref="D18:I18" si="4">SUM(D8:D14)</f>
        <v>0</v>
      </c>
      <c r="E18" s="486">
        <f t="shared" si="4"/>
        <v>2</v>
      </c>
      <c r="F18" s="486">
        <f t="shared" si="4"/>
        <v>0</v>
      </c>
      <c r="G18" s="486">
        <f t="shared" si="4"/>
        <v>1</v>
      </c>
      <c r="H18" s="486">
        <f t="shared" si="4"/>
        <v>5</v>
      </c>
      <c r="I18" s="486">
        <f t="shared" si="4"/>
        <v>8</v>
      </c>
      <c r="J18" s="486">
        <f>SUM(J8:J14)</f>
        <v>0</v>
      </c>
      <c r="K18" s="486">
        <f t="shared" ref="K18:R18" si="5">SUM(K8:K14)</f>
        <v>1</v>
      </c>
      <c r="L18" s="486">
        <f t="shared" si="5"/>
        <v>5</v>
      </c>
      <c r="M18" s="486">
        <f t="shared" si="5"/>
        <v>4</v>
      </c>
      <c r="N18" s="486">
        <f t="shared" si="5"/>
        <v>1</v>
      </c>
      <c r="O18" s="486">
        <f t="shared" si="5"/>
        <v>1</v>
      </c>
      <c r="P18" s="486">
        <f t="shared" si="5"/>
        <v>3</v>
      </c>
      <c r="Q18" s="486">
        <f t="shared" si="5"/>
        <v>15</v>
      </c>
      <c r="R18" s="486">
        <f t="shared" si="5"/>
        <v>23</v>
      </c>
    </row>
    <row r="19" spans="2:18" x14ac:dyDescent="0.25">
      <c r="B19" s="440" t="s">
        <v>2</v>
      </c>
      <c r="C19" s="685">
        <f>C18*100/C4</f>
        <v>0</v>
      </c>
      <c r="D19" s="685">
        <f>D18*100/D4</f>
        <v>0</v>
      </c>
      <c r="E19" s="685">
        <f>E18*100/E4</f>
        <v>6.0606060606060606</v>
      </c>
      <c r="F19" s="685">
        <f>F18*100/F4</f>
        <v>0</v>
      </c>
      <c r="G19" s="685">
        <f>G18*100/G4</f>
        <v>3.0303030303030303</v>
      </c>
      <c r="H19" s="685">
        <f>H18*100/H4</f>
        <v>15.151515151515152</v>
      </c>
      <c r="I19" s="685">
        <f>I18*100/I4</f>
        <v>4.3478260869565215</v>
      </c>
      <c r="J19" s="685">
        <f>J18*100/J4</f>
        <v>0</v>
      </c>
      <c r="K19" s="685">
        <f>K18*100/K4</f>
        <v>3.3333333333333335</v>
      </c>
      <c r="L19" s="685">
        <f>L18*100/L4</f>
        <v>13.888888888888889</v>
      </c>
      <c r="M19" s="685">
        <f>M18*100/M4</f>
        <v>11.111111111111111</v>
      </c>
      <c r="N19" s="685">
        <f>N18*100/N4</f>
        <v>3.225806451612903</v>
      </c>
      <c r="O19" s="685">
        <f>O18*100/O4</f>
        <v>3.3333333333333335</v>
      </c>
      <c r="P19" s="685">
        <f>P18*100/P4</f>
        <v>10</v>
      </c>
      <c r="Q19" s="685">
        <f>Q18*100/Q4</f>
        <v>7.109004739336493</v>
      </c>
      <c r="R19" s="685">
        <f>R18*100/R4</f>
        <v>5.8227848101265822</v>
      </c>
    </row>
    <row r="20" spans="2:18" x14ac:dyDescent="0.25">
      <c r="K20" s="682"/>
    </row>
    <row r="21" spans="2:18" x14ac:dyDescent="0.25">
      <c r="K21" s="682"/>
    </row>
    <row r="22" spans="2:18" x14ac:dyDescent="0.25">
      <c r="K22" s="682"/>
    </row>
    <row r="23" spans="2:18" x14ac:dyDescent="0.25">
      <c r="K23" s="682"/>
    </row>
    <row r="24" spans="2:18" x14ac:dyDescent="0.25">
      <c r="K24" s="682"/>
    </row>
    <row r="25" spans="2:18" x14ac:dyDescent="0.25">
      <c r="K25" s="682"/>
    </row>
    <row r="26" spans="2:18" x14ac:dyDescent="0.25">
      <c r="K26" s="682"/>
    </row>
    <row r="27" spans="2:18" x14ac:dyDescent="0.25">
      <c r="K27" s="682"/>
    </row>
    <row r="28" spans="2:18" x14ac:dyDescent="0.25">
      <c r="K28" s="682"/>
    </row>
    <row r="29" spans="2:18" x14ac:dyDescent="0.25">
      <c r="K29" s="682"/>
    </row>
    <row r="30" spans="2:18" x14ac:dyDescent="0.25">
      <c r="K30" s="682"/>
    </row>
    <row r="31" spans="2:18" x14ac:dyDescent="0.25">
      <c r="K31" s="682"/>
    </row>
    <row r="32" spans="2:18" x14ac:dyDescent="0.25">
      <c r="K32" s="682"/>
    </row>
    <row r="33" spans="11:11" x14ac:dyDescent="0.25">
      <c r="K33" s="682"/>
    </row>
    <row r="34" spans="11:11" x14ac:dyDescent="0.25">
      <c r="K34" s="682"/>
    </row>
    <row r="35" spans="11:11" x14ac:dyDescent="0.25">
      <c r="K35" s="682"/>
    </row>
    <row r="36" spans="11:11" x14ac:dyDescent="0.25">
      <c r="K36" s="682"/>
    </row>
    <row r="37" spans="11:11" x14ac:dyDescent="0.25">
      <c r="K37" s="682"/>
    </row>
    <row r="38" spans="11:11" x14ac:dyDescent="0.25">
      <c r="K38" s="682"/>
    </row>
    <row r="39" spans="11:11" x14ac:dyDescent="0.25">
      <c r="K39" s="682"/>
    </row>
    <row r="40" spans="11:11" x14ac:dyDescent="0.25">
      <c r="K40" s="682"/>
    </row>
    <row r="41" spans="11:11" x14ac:dyDescent="0.25">
      <c r="K41" s="682"/>
    </row>
    <row r="42" spans="11:11" x14ac:dyDescent="0.25">
      <c r="K42" s="682"/>
    </row>
    <row r="43" spans="11:11" x14ac:dyDescent="0.25">
      <c r="K43" s="682"/>
    </row>
    <row r="44" spans="11:11" x14ac:dyDescent="0.25">
      <c r="K44" s="682"/>
    </row>
    <row r="45" spans="11:11" x14ac:dyDescent="0.25">
      <c r="K45" s="682"/>
    </row>
    <row r="46" spans="11:11" x14ac:dyDescent="0.25">
      <c r="K46" s="682"/>
    </row>
  </sheetData>
  <mergeCells count="1">
    <mergeCell ref="B2:R2"/>
  </mergeCells>
  <pageMargins left="0.7" right="0.7" top="0.75" bottom="0.75" header="0.3" footer="0.3"/>
  <pageSetup paperSize="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28"/>
  <sheetViews>
    <sheetView zoomScale="115" zoomScaleNormal="115" workbookViewId="0">
      <selection activeCell="I8" sqref="I8"/>
    </sheetView>
  </sheetViews>
  <sheetFormatPr baseColWidth="10" defaultRowHeight="15" x14ac:dyDescent="0.25"/>
  <cols>
    <col min="1" max="1" width="7.140625" customWidth="1"/>
    <col min="3" max="3" width="6" style="331" customWidth="1"/>
    <col min="4" max="4" width="5" style="331" customWidth="1"/>
    <col min="5" max="5" width="4.42578125" style="331" customWidth="1"/>
    <col min="6" max="6" width="4.28515625" style="331" customWidth="1"/>
    <col min="7" max="10" width="4.85546875" style="331" customWidth="1"/>
    <col min="11" max="11" width="5.42578125" style="331" customWidth="1"/>
    <col min="12" max="12" width="5.140625" style="331" customWidth="1"/>
    <col min="13" max="13" width="6.140625" style="331" customWidth="1"/>
    <col min="14" max="14" width="6.5703125" style="331" customWidth="1"/>
    <col min="15" max="16" width="7.140625" style="331" customWidth="1"/>
    <col min="17" max="17" width="6.28515625" style="331" customWidth="1"/>
    <col min="18" max="18" width="6.42578125" style="331" customWidth="1"/>
    <col min="19" max="19" width="3.42578125" customWidth="1"/>
    <col min="20" max="20" width="6.42578125" customWidth="1"/>
    <col min="21" max="21" width="5.7109375" customWidth="1"/>
    <col min="22" max="22" width="6.28515625" customWidth="1"/>
    <col min="23" max="23" width="6" customWidth="1"/>
    <col min="24" max="24" width="3.7109375" customWidth="1"/>
    <col min="25" max="25" width="5.28515625" customWidth="1"/>
    <col min="26" max="26" width="11.28515625" customWidth="1"/>
    <col min="27" max="27" width="5.7109375" customWidth="1"/>
    <col min="28" max="28" width="5.140625" customWidth="1"/>
  </cols>
  <sheetData>
    <row r="1" spans="2:25" ht="15.75" thickBot="1" x14ac:dyDescent="0.3">
      <c r="B1" s="379"/>
      <c r="C1" s="379"/>
      <c r="D1" s="631" t="s">
        <v>235</v>
      </c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379"/>
      <c r="P1" s="379"/>
      <c r="Q1" s="379"/>
      <c r="R1" s="379"/>
    </row>
    <row r="2" spans="2:25" ht="27.75" customHeight="1" thickBot="1" x14ac:dyDescent="0.3">
      <c r="B2" s="380" t="s">
        <v>4</v>
      </c>
      <c r="C2" s="621">
        <v>103</v>
      </c>
      <c r="D2" s="622"/>
      <c r="E2" s="623">
        <v>203</v>
      </c>
      <c r="F2" s="624"/>
      <c r="G2" s="625">
        <v>303</v>
      </c>
      <c r="H2" s="626"/>
      <c r="I2" s="629" t="s">
        <v>161</v>
      </c>
      <c r="J2" s="630"/>
      <c r="K2" s="627">
        <v>403</v>
      </c>
      <c r="L2" s="628"/>
      <c r="M2" s="632">
        <v>504</v>
      </c>
      <c r="N2" s="633"/>
      <c r="O2" s="629" t="s">
        <v>162</v>
      </c>
      <c r="P2" s="630"/>
      <c r="Q2" s="617" t="s">
        <v>3</v>
      </c>
      <c r="R2" s="618"/>
      <c r="S2" s="40"/>
    </row>
    <row r="3" spans="2:25" ht="15.75" thickBot="1" x14ac:dyDescent="0.3">
      <c r="B3" s="381" t="s">
        <v>0</v>
      </c>
      <c r="C3" s="382">
        <v>18</v>
      </c>
      <c r="D3" s="383" t="s">
        <v>2</v>
      </c>
      <c r="E3" s="382">
        <v>22</v>
      </c>
      <c r="F3" s="383" t="s">
        <v>2</v>
      </c>
      <c r="G3" s="382">
        <v>34</v>
      </c>
      <c r="H3" s="383" t="s">
        <v>2</v>
      </c>
      <c r="I3" s="384">
        <f>SUM(C3,E3,G3)</f>
        <v>74</v>
      </c>
      <c r="J3" s="385" t="s">
        <v>2</v>
      </c>
      <c r="K3" s="382">
        <v>25</v>
      </c>
      <c r="L3" s="383" t="s">
        <v>2</v>
      </c>
      <c r="M3" s="382">
        <v>27</v>
      </c>
      <c r="N3" s="383" t="s">
        <v>2</v>
      </c>
      <c r="O3" s="384">
        <f>SUM(M3,K3)</f>
        <v>52</v>
      </c>
      <c r="P3" s="386" t="s">
        <v>2</v>
      </c>
      <c r="Q3" s="619">
        <f t="shared" ref="Q3" si="0">SUM(C3,E3,G3,K3,M3)</f>
        <v>126</v>
      </c>
      <c r="R3" s="620"/>
      <c r="S3" s="40"/>
      <c r="T3" s="40"/>
    </row>
    <row r="4" spans="2:25" ht="15.75" thickBot="1" x14ac:dyDescent="0.3">
      <c r="B4" s="387" t="s">
        <v>18</v>
      </c>
      <c r="C4" s="208">
        <v>1</v>
      </c>
      <c r="D4" s="208" t="s">
        <v>192</v>
      </c>
      <c r="E4" s="208">
        <v>1</v>
      </c>
      <c r="F4" s="208" t="s">
        <v>236</v>
      </c>
      <c r="G4" s="208"/>
      <c r="H4" s="208"/>
      <c r="I4" s="384">
        <f t="shared" ref="I4:I13" si="1">SUM(C4,E4,G4)</f>
        <v>2</v>
      </c>
      <c r="J4" s="388">
        <f>+I4/0.74</f>
        <v>2.7027027027027026</v>
      </c>
      <c r="K4" s="208"/>
      <c r="L4" s="208"/>
      <c r="M4" s="208">
        <v>1</v>
      </c>
      <c r="N4" s="208" t="s">
        <v>200</v>
      </c>
      <c r="O4" s="397">
        <f t="shared" ref="O4:O13" si="2">SUM(M4,K4)</f>
        <v>1</v>
      </c>
      <c r="P4" s="686">
        <f>+O4/0.52</f>
        <v>1.9230769230769229</v>
      </c>
      <c r="Q4" s="384">
        <f>SUM(I4,O4)</f>
        <v>3</v>
      </c>
      <c r="R4" s="390">
        <f>+Q4/1.26</f>
        <v>2.3809523809523809</v>
      </c>
      <c r="S4" s="162"/>
      <c r="T4" s="40"/>
    </row>
    <row r="5" spans="2:25" ht="15.75" thickBot="1" x14ac:dyDescent="0.3">
      <c r="B5" s="391" t="s">
        <v>19</v>
      </c>
      <c r="C5" s="208"/>
      <c r="D5" s="208"/>
      <c r="E5" s="208"/>
      <c r="F5" s="208"/>
      <c r="G5" s="208"/>
      <c r="H5" s="208"/>
      <c r="I5" s="384">
        <f t="shared" si="1"/>
        <v>0</v>
      </c>
      <c r="J5" s="388">
        <f t="shared" ref="J5:J13" si="3">+I5/0.74</f>
        <v>0</v>
      </c>
      <c r="K5" s="208"/>
      <c r="L5" s="208"/>
      <c r="M5" s="208">
        <v>1</v>
      </c>
      <c r="N5" s="208" t="s">
        <v>200</v>
      </c>
      <c r="O5" s="397">
        <f t="shared" si="2"/>
        <v>1</v>
      </c>
      <c r="P5" s="686">
        <f t="shared" ref="P5:P13" si="4">+O5/0.52</f>
        <v>1.9230769230769229</v>
      </c>
      <c r="Q5" s="384">
        <f t="shared" ref="Q5:Q13" si="5">SUM(I5,O5)</f>
        <v>1</v>
      </c>
      <c r="R5" s="390">
        <f t="shared" ref="R5:R13" si="6">+Q5/1.26</f>
        <v>0.79365079365079361</v>
      </c>
      <c r="S5" s="40"/>
      <c r="T5" s="40"/>
    </row>
    <row r="6" spans="2:25" ht="15.75" thickBot="1" x14ac:dyDescent="0.3">
      <c r="B6" s="391" t="s">
        <v>20</v>
      </c>
      <c r="C6" s="208"/>
      <c r="D6" s="208"/>
      <c r="E6" s="208"/>
      <c r="F6" s="208"/>
      <c r="G6" s="208"/>
      <c r="H6" s="208"/>
      <c r="I6" s="384">
        <f t="shared" si="1"/>
        <v>0</v>
      </c>
      <c r="J6" s="388">
        <f t="shared" si="3"/>
        <v>0</v>
      </c>
      <c r="K6" s="208"/>
      <c r="L6" s="208"/>
      <c r="M6" s="208"/>
      <c r="N6" s="208"/>
      <c r="O6" s="384">
        <f t="shared" si="2"/>
        <v>0</v>
      </c>
      <c r="P6" s="389">
        <f t="shared" si="4"/>
        <v>0</v>
      </c>
      <c r="Q6" s="384">
        <f t="shared" si="5"/>
        <v>0</v>
      </c>
      <c r="R6" s="390">
        <f t="shared" si="6"/>
        <v>0</v>
      </c>
      <c r="S6" s="40"/>
      <c r="T6" s="40"/>
    </row>
    <row r="7" spans="2:25" ht="15.75" thickBot="1" x14ac:dyDescent="0.3">
      <c r="B7" s="391" t="s">
        <v>21</v>
      </c>
      <c r="C7" s="208"/>
      <c r="D7" s="208"/>
      <c r="E7" s="208"/>
      <c r="F7" s="208"/>
      <c r="G7" s="208"/>
      <c r="H7" s="208"/>
      <c r="I7" s="384">
        <f t="shared" si="1"/>
        <v>0</v>
      </c>
      <c r="J7" s="388">
        <f t="shared" si="3"/>
        <v>0</v>
      </c>
      <c r="K7" s="208"/>
      <c r="L7" s="208"/>
      <c r="M7" s="208"/>
      <c r="N7" s="208"/>
      <c r="O7" s="384">
        <f t="shared" si="2"/>
        <v>0</v>
      </c>
      <c r="P7" s="389">
        <f t="shared" si="4"/>
        <v>0</v>
      </c>
      <c r="Q7" s="384">
        <f t="shared" si="5"/>
        <v>0</v>
      </c>
      <c r="R7" s="390">
        <f t="shared" si="6"/>
        <v>0</v>
      </c>
      <c r="S7" s="40"/>
      <c r="T7" s="40"/>
    </row>
    <row r="8" spans="2:25" ht="15.75" thickBot="1" x14ac:dyDescent="0.3">
      <c r="B8" s="391" t="s">
        <v>22</v>
      </c>
      <c r="C8" s="208"/>
      <c r="D8" s="208"/>
      <c r="E8" s="208"/>
      <c r="F8" s="208"/>
      <c r="G8" s="208"/>
      <c r="H8" s="208"/>
      <c r="I8" s="384">
        <f t="shared" si="1"/>
        <v>0</v>
      </c>
      <c r="J8" s="388">
        <f t="shared" si="3"/>
        <v>0</v>
      </c>
      <c r="K8" s="208"/>
      <c r="L8" s="208"/>
      <c r="M8" s="208"/>
      <c r="N8" s="208"/>
      <c r="O8" s="384">
        <f t="shared" si="2"/>
        <v>0</v>
      </c>
      <c r="P8" s="389">
        <f t="shared" si="4"/>
        <v>0</v>
      </c>
      <c r="Q8" s="384">
        <f t="shared" si="5"/>
        <v>0</v>
      </c>
      <c r="R8" s="390">
        <f t="shared" si="6"/>
        <v>0</v>
      </c>
      <c r="S8" s="40"/>
      <c r="T8" s="40"/>
    </row>
    <row r="9" spans="2:25" ht="23.25" thickBot="1" x14ac:dyDescent="0.3">
      <c r="B9" s="391" t="s">
        <v>23</v>
      </c>
      <c r="C9" s="208">
        <v>3</v>
      </c>
      <c r="D9" s="208" t="s">
        <v>61</v>
      </c>
      <c r="E9" s="208">
        <v>6</v>
      </c>
      <c r="F9" s="208" t="s">
        <v>39</v>
      </c>
      <c r="G9" s="208">
        <v>9</v>
      </c>
      <c r="H9" s="208" t="s">
        <v>39</v>
      </c>
      <c r="I9" s="394">
        <f t="shared" si="1"/>
        <v>18</v>
      </c>
      <c r="J9" s="400">
        <f t="shared" si="3"/>
        <v>24.324324324324326</v>
      </c>
      <c r="K9" s="208"/>
      <c r="L9" s="208"/>
      <c r="M9" s="208"/>
      <c r="N9" s="208"/>
      <c r="O9" s="384">
        <f t="shared" si="2"/>
        <v>0</v>
      </c>
      <c r="P9" s="389">
        <f t="shared" si="4"/>
        <v>0</v>
      </c>
      <c r="Q9" s="397">
        <f t="shared" si="5"/>
        <v>18</v>
      </c>
      <c r="R9" s="398">
        <f t="shared" si="6"/>
        <v>14.285714285714286</v>
      </c>
      <c r="S9" s="41"/>
      <c r="T9" s="40"/>
    </row>
    <row r="10" spans="2:25" ht="15.75" thickBot="1" x14ac:dyDescent="0.3">
      <c r="B10" s="391" t="s">
        <v>24</v>
      </c>
      <c r="C10" s="208">
        <v>2</v>
      </c>
      <c r="D10" s="208" t="s">
        <v>216</v>
      </c>
      <c r="E10" s="208">
        <v>1</v>
      </c>
      <c r="F10" s="208" t="s">
        <v>236</v>
      </c>
      <c r="G10" s="208"/>
      <c r="H10" s="208"/>
      <c r="I10" s="396">
        <f t="shared" si="1"/>
        <v>3</v>
      </c>
      <c r="J10" s="402">
        <f t="shared" si="3"/>
        <v>4.0540540540540544</v>
      </c>
      <c r="K10" s="208"/>
      <c r="L10" s="208"/>
      <c r="M10" s="208">
        <v>1</v>
      </c>
      <c r="N10" s="208" t="s">
        <v>200</v>
      </c>
      <c r="O10" s="397">
        <f t="shared" si="2"/>
        <v>1</v>
      </c>
      <c r="P10" s="686">
        <f t="shared" si="4"/>
        <v>1.9230769230769229</v>
      </c>
      <c r="Q10" s="396">
        <f t="shared" si="5"/>
        <v>4</v>
      </c>
      <c r="R10" s="436">
        <f t="shared" si="6"/>
        <v>3.1746031746031744</v>
      </c>
      <c r="S10" s="41"/>
      <c r="T10" s="40"/>
    </row>
    <row r="11" spans="2:25" ht="15.75" thickBot="1" x14ac:dyDescent="0.3">
      <c r="B11" s="392" t="s">
        <v>25</v>
      </c>
      <c r="C11" s="208">
        <v>3</v>
      </c>
      <c r="D11" s="208" t="s">
        <v>61</v>
      </c>
      <c r="E11" s="208">
        <v>6</v>
      </c>
      <c r="F11" s="208" t="s">
        <v>39</v>
      </c>
      <c r="G11" s="208">
        <v>8</v>
      </c>
      <c r="H11" s="208" t="s">
        <v>204</v>
      </c>
      <c r="I11" s="397">
        <f t="shared" si="1"/>
        <v>17</v>
      </c>
      <c r="J11" s="401">
        <f t="shared" si="3"/>
        <v>22.972972972972972</v>
      </c>
      <c r="K11" s="208">
        <v>2</v>
      </c>
      <c r="L11" s="208" t="s">
        <v>237</v>
      </c>
      <c r="M11" s="208">
        <v>3</v>
      </c>
      <c r="N11" s="208" t="s">
        <v>216</v>
      </c>
      <c r="O11" s="394">
        <f t="shared" si="2"/>
        <v>5</v>
      </c>
      <c r="P11" s="687">
        <f t="shared" si="4"/>
        <v>9.615384615384615</v>
      </c>
      <c r="Q11" s="394">
        <f t="shared" si="5"/>
        <v>22</v>
      </c>
      <c r="R11" s="395">
        <f t="shared" si="6"/>
        <v>17.460317460317459</v>
      </c>
      <c r="S11" s="41"/>
      <c r="T11" s="40"/>
    </row>
    <row r="12" spans="2:25" ht="23.25" thickBot="1" x14ac:dyDescent="0.3">
      <c r="B12" s="380" t="s">
        <v>26</v>
      </c>
      <c r="C12" s="208"/>
      <c r="D12" s="208"/>
      <c r="E12" s="208">
        <v>1</v>
      </c>
      <c r="F12" s="208" t="s">
        <v>236</v>
      </c>
      <c r="G12" s="208"/>
      <c r="H12" s="208"/>
      <c r="I12" s="384">
        <f t="shared" si="1"/>
        <v>1</v>
      </c>
      <c r="J12" s="388">
        <f t="shared" si="3"/>
        <v>1.3513513513513513</v>
      </c>
      <c r="K12" s="208"/>
      <c r="L12" s="208"/>
      <c r="M12" s="208"/>
      <c r="N12" s="208"/>
      <c r="O12" s="384">
        <f t="shared" si="2"/>
        <v>0</v>
      </c>
      <c r="P12" s="389">
        <f t="shared" si="4"/>
        <v>0</v>
      </c>
      <c r="Q12" s="384">
        <f t="shared" si="5"/>
        <v>1</v>
      </c>
      <c r="R12" s="390">
        <f t="shared" si="6"/>
        <v>0.79365079365079361</v>
      </c>
      <c r="S12" s="40"/>
      <c r="T12" s="40"/>
    </row>
    <row r="13" spans="2:25" ht="16.5" thickTop="1" thickBot="1" x14ac:dyDescent="0.3">
      <c r="B13" s="393" t="s">
        <v>1</v>
      </c>
      <c r="C13" s="466">
        <f>SUM(C4:C12)</f>
        <v>9</v>
      </c>
      <c r="D13" s="467"/>
      <c r="E13" s="437">
        <f>SUM(E4:E12)</f>
        <v>15</v>
      </c>
      <c r="F13" s="437"/>
      <c r="G13" s="399">
        <f>SUM(G4:G12)</f>
        <v>17</v>
      </c>
      <c r="H13" s="374"/>
      <c r="I13" s="384">
        <f t="shared" si="1"/>
        <v>41</v>
      </c>
      <c r="J13" s="388">
        <f t="shared" si="3"/>
        <v>55.405405405405403</v>
      </c>
      <c r="K13" s="437">
        <f>SUM(K4:K12)</f>
        <v>2</v>
      </c>
      <c r="L13" s="437"/>
      <c r="M13" s="399">
        <f>SUM(M4:M12)</f>
        <v>6</v>
      </c>
      <c r="N13" s="374"/>
      <c r="O13" s="384">
        <f t="shared" si="2"/>
        <v>8</v>
      </c>
      <c r="P13" s="389">
        <f t="shared" si="4"/>
        <v>15.384615384615383</v>
      </c>
      <c r="Q13" s="384">
        <f t="shared" si="5"/>
        <v>49</v>
      </c>
      <c r="R13" s="390">
        <f t="shared" si="6"/>
        <v>38.888888888888886</v>
      </c>
      <c r="S13" s="40"/>
      <c r="T13" s="40"/>
    </row>
    <row r="14" spans="2:25" ht="16.5" thickTop="1" thickBot="1" x14ac:dyDescent="0.3">
      <c r="B14" s="40"/>
      <c r="C14" s="338"/>
      <c r="D14" s="338"/>
      <c r="E14" s="338"/>
      <c r="F14" s="338"/>
      <c r="G14" s="338"/>
      <c r="H14" s="338"/>
      <c r="I14" s="338"/>
      <c r="J14" s="339"/>
      <c r="K14" s="338"/>
      <c r="L14" s="338"/>
      <c r="M14" s="338"/>
      <c r="N14" s="338"/>
      <c r="O14" s="338"/>
      <c r="P14" s="338"/>
      <c r="Q14" s="338"/>
      <c r="R14" s="338"/>
    </row>
    <row r="15" spans="2:25" ht="41.25" customHeight="1" thickTop="1" thickBot="1" x14ac:dyDescent="0.3">
      <c r="B15" s="587" t="s">
        <v>163</v>
      </c>
      <c r="C15" s="588"/>
      <c r="D15" s="589"/>
      <c r="E15" s="312" t="s">
        <v>33</v>
      </c>
      <c r="F15" s="340" t="s">
        <v>2</v>
      </c>
      <c r="G15" s="341"/>
      <c r="H15" s="341"/>
      <c r="I15" s="634" t="s">
        <v>183</v>
      </c>
      <c r="J15" s="635"/>
      <c r="K15" s="635"/>
      <c r="L15" s="636"/>
      <c r="M15" s="348" t="s">
        <v>33</v>
      </c>
      <c r="O15" s="569" t="s">
        <v>184</v>
      </c>
      <c r="P15" s="570"/>
      <c r="Q15" s="570"/>
      <c r="R15" s="570"/>
      <c r="S15" s="358" t="s">
        <v>33</v>
      </c>
      <c r="U15" s="569" t="s">
        <v>186</v>
      </c>
      <c r="V15" s="570"/>
      <c r="W15" s="570"/>
      <c r="X15" s="570"/>
      <c r="Y15" s="349" t="s">
        <v>33</v>
      </c>
    </row>
    <row r="16" spans="2:25" ht="16.5" thickTop="1" thickBot="1" x14ac:dyDescent="0.3">
      <c r="B16" s="590" t="s">
        <v>25</v>
      </c>
      <c r="C16" s="591"/>
      <c r="D16" s="592"/>
      <c r="E16" s="330">
        <v>22</v>
      </c>
      <c r="F16" s="342">
        <v>17</v>
      </c>
      <c r="G16" s="341"/>
      <c r="H16" s="341"/>
      <c r="I16" s="578">
        <v>303</v>
      </c>
      <c r="J16" s="579"/>
      <c r="K16" s="579"/>
      <c r="L16" s="580"/>
      <c r="M16" s="342">
        <v>17</v>
      </c>
      <c r="O16" s="578">
        <v>504</v>
      </c>
      <c r="P16" s="579"/>
      <c r="Q16" s="579"/>
      <c r="R16" s="579"/>
      <c r="S16" s="359">
        <v>6</v>
      </c>
      <c r="U16" s="578">
        <v>303</v>
      </c>
      <c r="V16" s="579"/>
      <c r="W16" s="579"/>
      <c r="X16" s="579"/>
      <c r="Y16" s="342">
        <v>17</v>
      </c>
    </row>
    <row r="17" spans="2:25" ht="16.5" thickTop="1" thickBot="1" x14ac:dyDescent="0.3">
      <c r="B17" s="593" t="s">
        <v>23</v>
      </c>
      <c r="C17" s="593"/>
      <c r="D17" s="593"/>
      <c r="E17" s="309">
        <v>18</v>
      </c>
      <c r="F17" s="343">
        <v>14</v>
      </c>
      <c r="G17" s="341"/>
      <c r="H17" s="341"/>
      <c r="I17" s="581">
        <v>203</v>
      </c>
      <c r="J17" s="582"/>
      <c r="K17" s="582"/>
      <c r="L17" s="583"/>
      <c r="M17" s="343">
        <v>15</v>
      </c>
      <c r="O17" s="581">
        <v>403</v>
      </c>
      <c r="P17" s="582"/>
      <c r="Q17" s="582"/>
      <c r="R17" s="582"/>
      <c r="S17" s="360">
        <v>16</v>
      </c>
      <c r="U17" s="581">
        <v>203</v>
      </c>
      <c r="V17" s="582"/>
      <c r="W17" s="582"/>
      <c r="X17" s="582"/>
      <c r="Y17" s="343">
        <v>15</v>
      </c>
    </row>
    <row r="18" spans="2:25" ht="16.5" thickTop="1" thickBot="1" x14ac:dyDescent="0.3">
      <c r="B18" s="603" t="s">
        <v>24</v>
      </c>
      <c r="C18" s="603"/>
      <c r="D18" s="603"/>
      <c r="E18" s="310">
        <v>4</v>
      </c>
      <c r="F18" s="344">
        <v>3</v>
      </c>
      <c r="G18" s="341"/>
      <c r="H18" s="341"/>
      <c r="I18" s="611">
        <v>103</v>
      </c>
      <c r="J18" s="612"/>
      <c r="K18" s="612"/>
      <c r="L18" s="613"/>
      <c r="M18" s="346">
        <v>9</v>
      </c>
      <c r="O18" s="584"/>
      <c r="P18" s="585"/>
      <c r="Q18" s="585"/>
      <c r="R18" s="585"/>
      <c r="S18" s="347"/>
      <c r="U18" s="584">
        <v>103</v>
      </c>
      <c r="V18" s="585"/>
      <c r="W18" s="585"/>
      <c r="X18" s="585"/>
      <c r="Y18" s="346">
        <v>9</v>
      </c>
    </row>
    <row r="19" spans="2:25" ht="16.5" thickTop="1" thickBot="1" x14ac:dyDescent="0.3">
      <c r="B19" s="311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</row>
    <row r="20" spans="2:25" ht="35.25" customHeight="1" thickTop="1" thickBot="1" x14ac:dyDescent="0.3">
      <c r="B20" s="614" t="s">
        <v>164</v>
      </c>
      <c r="C20" s="615"/>
      <c r="D20" s="615"/>
      <c r="E20" s="616"/>
      <c r="F20" s="355" t="s">
        <v>33</v>
      </c>
      <c r="G20" s="340" t="s">
        <v>2</v>
      </c>
      <c r="H20" s="345"/>
      <c r="I20" s="345"/>
      <c r="J20" s="345"/>
      <c r="K20" s="345"/>
      <c r="L20" s="345"/>
      <c r="M20" s="587" t="s">
        <v>165</v>
      </c>
      <c r="N20" s="588"/>
      <c r="O20" s="589"/>
      <c r="P20" s="312" t="s">
        <v>33</v>
      </c>
      <c r="Q20" s="340" t="s">
        <v>2</v>
      </c>
      <c r="R20" s="345"/>
    </row>
    <row r="21" spans="2:25" ht="16.5" thickTop="1" thickBot="1" x14ac:dyDescent="0.3">
      <c r="B21" s="578" t="s">
        <v>23</v>
      </c>
      <c r="C21" s="579"/>
      <c r="D21" s="579"/>
      <c r="E21" s="580"/>
      <c r="F21" s="342">
        <v>18</v>
      </c>
      <c r="G21" s="328">
        <v>24.3</v>
      </c>
      <c r="H21" s="345"/>
      <c r="I21" s="345"/>
      <c r="J21" s="345"/>
      <c r="K21" s="345"/>
      <c r="L21" s="345"/>
      <c r="M21" s="590" t="s">
        <v>25</v>
      </c>
      <c r="N21" s="591"/>
      <c r="O21" s="592"/>
      <c r="P21" s="330">
        <v>22</v>
      </c>
      <c r="Q21" s="356">
        <v>17</v>
      </c>
      <c r="R21" s="345"/>
    </row>
    <row r="22" spans="2:25" ht="26.25" customHeight="1" thickTop="1" thickBot="1" x14ac:dyDescent="0.3">
      <c r="B22" s="581" t="s">
        <v>25</v>
      </c>
      <c r="C22" s="582"/>
      <c r="D22" s="582"/>
      <c r="E22" s="583"/>
      <c r="F22" s="343">
        <v>17</v>
      </c>
      <c r="G22" s="327">
        <v>23</v>
      </c>
      <c r="H22" s="345"/>
      <c r="I22" s="345"/>
      <c r="J22" s="345"/>
      <c r="K22" s="345"/>
      <c r="L22" s="345"/>
      <c r="M22" s="688" t="s">
        <v>238</v>
      </c>
      <c r="N22" s="689"/>
      <c r="O22" s="690"/>
      <c r="P22" s="375">
        <v>1</v>
      </c>
      <c r="Q22" s="686">
        <v>1.9</v>
      </c>
      <c r="R22" s="345"/>
    </row>
    <row r="23" spans="2:25" ht="16.5" thickTop="1" thickBot="1" x14ac:dyDescent="0.3">
      <c r="B23" s="611" t="s">
        <v>24</v>
      </c>
      <c r="C23" s="612"/>
      <c r="D23" s="612"/>
      <c r="E23" s="613"/>
      <c r="F23" s="346">
        <v>3</v>
      </c>
      <c r="G23" s="329">
        <v>4.0999999999999996</v>
      </c>
      <c r="H23" s="345"/>
      <c r="I23" s="345"/>
      <c r="J23" s="345"/>
      <c r="K23" s="345"/>
      <c r="L23" s="345"/>
      <c r="M23" s="603"/>
      <c r="N23" s="603"/>
      <c r="O23" s="603"/>
      <c r="P23" s="310"/>
      <c r="Q23" s="357"/>
      <c r="R23" s="345"/>
    </row>
    <row r="24" spans="2:25" ht="9" customHeight="1" thickBot="1" x14ac:dyDescent="0.3">
      <c r="B24" s="311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</row>
    <row r="25" spans="2:25" ht="26.25" customHeight="1" thickBot="1" x14ac:dyDescent="0.3">
      <c r="B25" s="614" t="s">
        <v>78</v>
      </c>
      <c r="C25" s="615"/>
      <c r="D25" s="616"/>
      <c r="E25" s="640" t="s">
        <v>29</v>
      </c>
      <c r="F25" s="641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</row>
    <row r="26" spans="2:25" ht="25.5" customHeight="1" thickBot="1" x14ac:dyDescent="0.3">
      <c r="B26" s="637">
        <v>403</v>
      </c>
      <c r="C26" s="638"/>
      <c r="D26" s="639"/>
      <c r="E26" s="608">
        <v>2</v>
      </c>
      <c r="F26" s="610"/>
      <c r="G26" s="345" t="s">
        <v>214</v>
      </c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</row>
    <row r="27" spans="2:25" ht="15.75" thickBot="1" x14ac:dyDescent="0.3">
      <c r="B27" s="608">
        <v>103</v>
      </c>
      <c r="C27" s="609"/>
      <c r="D27" s="610"/>
      <c r="E27" s="609">
        <v>9</v>
      </c>
      <c r="F27" s="610"/>
      <c r="G27" s="345" t="s">
        <v>215</v>
      </c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</row>
    <row r="28" spans="2:25" x14ac:dyDescent="0.25">
      <c r="B28" s="311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</row>
  </sheetData>
  <mergeCells count="40">
    <mergeCell ref="M23:O23"/>
    <mergeCell ref="M21:O21"/>
    <mergeCell ref="M22:O22"/>
    <mergeCell ref="O15:R15"/>
    <mergeCell ref="O16:R16"/>
    <mergeCell ref="O17:R17"/>
    <mergeCell ref="O18:R18"/>
    <mergeCell ref="U15:X15"/>
    <mergeCell ref="U16:X16"/>
    <mergeCell ref="U17:X17"/>
    <mergeCell ref="U18:X18"/>
    <mergeCell ref="M20:O20"/>
    <mergeCell ref="D1:N1"/>
    <mergeCell ref="B17:D17"/>
    <mergeCell ref="B18:D18"/>
    <mergeCell ref="B15:D15"/>
    <mergeCell ref="B16:D16"/>
    <mergeCell ref="M2:N2"/>
    <mergeCell ref="I2:J2"/>
    <mergeCell ref="I15:L15"/>
    <mergeCell ref="I16:L16"/>
    <mergeCell ref="I17:L17"/>
    <mergeCell ref="I18:L18"/>
    <mergeCell ref="B20:E20"/>
    <mergeCell ref="Q2:R2"/>
    <mergeCell ref="Q3:R3"/>
    <mergeCell ref="C2:D2"/>
    <mergeCell ref="E2:F2"/>
    <mergeCell ref="G2:H2"/>
    <mergeCell ref="K2:L2"/>
    <mergeCell ref="O2:P2"/>
    <mergeCell ref="B27:D27"/>
    <mergeCell ref="E27:F27"/>
    <mergeCell ref="B21:E21"/>
    <mergeCell ref="B22:E22"/>
    <mergeCell ref="B23:E23"/>
    <mergeCell ref="B25:D25"/>
    <mergeCell ref="B26:D26"/>
    <mergeCell ref="E25:F25"/>
    <mergeCell ref="E26:F26"/>
  </mergeCells>
  <pageMargins left="0.7" right="0.7" top="0.75" bottom="0.75" header="0.3" footer="0.3"/>
  <pageSetup paperSize="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GRADO SEXTO</vt:lpstr>
      <vt:lpstr>#ASIG. PERDIDAS GRADO SEXTO</vt:lpstr>
      <vt:lpstr>RETIRADOS- DESERTORES SEXTO</vt:lpstr>
      <vt:lpstr>GRADO OCTAVO</vt:lpstr>
      <vt:lpstr>#ASIG. PERDIDAS GRADO OCTAVO</vt:lpstr>
      <vt:lpstr>RETIRADOS - DESERTORES OCTAVO</vt:lpstr>
      <vt:lpstr>AMÉRICAS</vt:lpstr>
      <vt:lpstr>#ASIG. PERDIDAS AMÉRICAS</vt:lpstr>
      <vt:lpstr>RICAURTE</vt:lpstr>
      <vt:lpstr>#ASIG. PERDIDAS RICAURTE </vt:lpstr>
      <vt:lpstr>PILOTO</vt:lpstr>
      <vt:lpstr>#ASIG. PERDIDAS PILOTO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tutti</dc:creator>
  <cp:lastModifiedBy>USUARIO</cp:lastModifiedBy>
  <cp:lastPrinted>2022-07-12T12:59:25Z</cp:lastPrinted>
  <dcterms:created xsi:type="dcterms:W3CDTF">2016-07-22T14:32:45Z</dcterms:created>
  <dcterms:modified xsi:type="dcterms:W3CDTF">2024-04-08T03:28:44Z</dcterms:modified>
</cp:coreProperties>
</file>